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bert\Downloads\"/>
    </mc:Choice>
  </mc:AlternateContent>
  <xr:revisionPtr revIDLastSave="0" documentId="13_ncr:1_{B3EBE653-643D-4DEC-AAED-8E4E3942D366}" xr6:coauthVersionLast="45" xr6:coauthVersionMax="47" xr10:uidLastSave="{00000000-0000-0000-0000-000000000000}"/>
  <bookViews>
    <workbookView xWindow="-120" yWindow="-120" windowWidth="20730" windowHeight="11760" xr2:uid="{8F1BA0B5-2CEF-428B-9BE7-984C5CD99CB7}"/>
  </bookViews>
  <sheets>
    <sheet name="SOLVER" sheetId="1" r:id="rId1"/>
    <sheet name="HARDY CROSS" sheetId="2" r:id="rId2"/>
  </sheets>
  <definedNames>
    <definedName name="_xlnm.Print_Area" localSheetId="0">SOLVER!$A$1:$L$68</definedName>
    <definedName name="solver_adj" localSheetId="0" hidden="1">SOLVER!$C$42:$C$45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0" localSheetId="0" hidden="1">SOLVER!$E$59</definedName>
    <definedName name="solver_lhs1" localSheetId="0" hidden="1">SOLVER!$E$56</definedName>
    <definedName name="solver_lhs10" localSheetId="0" hidden="1">SOLVER!$E$57</definedName>
    <definedName name="solver_lhs2" localSheetId="0" hidden="1">SOLVER!$E$57</definedName>
    <definedName name="solver_lhs3" localSheetId="0" hidden="1">SOLVER!$E$58</definedName>
    <definedName name="solver_lhs4" localSheetId="0" hidden="1">SOLVER!$E$59</definedName>
    <definedName name="solver_lhs5" localSheetId="0" hidden="1">SOLVER!$E$60</definedName>
    <definedName name="solver_lhs6" localSheetId="0" hidden="1">SOLVER!$E$57</definedName>
    <definedName name="solver_lhs7" localSheetId="0" hidden="1">SOLVER!$E$57</definedName>
    <definedName name="solver_lhs8" localSheetId="0" hidden="1">SOLVER!$E$57</definedName>
    <definedName name="solver_lhs9" localSheetId="0" hidden="1">SOLVER!$E$57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5</definedName>
    <definedName name="solver_nwt" localSheetId="0" hidden="1">1</definedName>
    <definedName name="solver_opt" localSheetId="0" hidden="1">SOLVER!$E$62</definedName>
    <definedName name="solver_pre" localSheetId="0" hidden="1">0.000001</definedName>
    <definedName name="solver_rbv" localSheetId="0" hidden="1">1</definedName>
    <definedName name="solver_rel0" localSheetId="0" hidden="1">2</definedName>
    <definedName name="solver_rel1" localSheetId="0" hidden="1">2</definedName>
    <definedName name="solver_rel10" localSheetId="0" hidden="1">2</definedName>
    <definedName name="solver_rel2" localSheetId="0" hidden="1">2</definedName>
    <definedName name="solver_rel3" localSheetId="0" hidden="1">2</definedName>
    <definedName name="solver_rel4" localSheetId="0" hidden="1">2</definedName>
    <definedName name="solver_rel5" localSheetId="0" hidden="1">2</definedName>
    <definedName name="solver_rel6" localSheetId="0" hidden="1">2</definedName>
    <definedName name="solver_rel7" localSheetId="0" hidden="1">2</definedName>
    <definedName name="solver_rel8" localSheetId="0" hidden="1">2</definedName>
    <definedName name="solver_rel9" localSheetId="0" hidden="1">2</definedName>
    <definedName name="solver_rhs0" localSheetId="0" hidden="1">0</definedName>
    <definedName name="solver_rhs1" localSheetId="0" hidden="1">0</definedName>
    <definedName name="solver_rhs10" localSheetId="0" hidden="1">0</definedName>
    <definedName name="solver_rhs2" localSheetId="0" hidden="1">0</definedName>
    <definedName name="solver_rhs3" localSheetId="0" hidden="1">0</definedName>
    <definedName name="solver_rhs4" localSheetId="0" hidden="1">0</definedName>
    <definedName name="solver_rhs5" localSheetId="0" hidden="1">0</definedName>
    <definedName name="solver_rhs6" localSheetId="0" hidden="1">0</definedName>
    <definedName name="solver_rhs7" localSheetId="0" hidden="1">0</definedName>
    <definedName name="solver_rhs8" localSheetId="0" hidden="1">0</definedName>
    <definedName name="solver_rhs9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0" i="2" l="1"/>
  <c r="B99" i="2"/>
  <c r="B100" i="2" s="1"/>
  <c r="F95" i="2"/>
  <c r="A95" i="2"/>
  <c r="B89" i="2"/>
  <c r="F86" i="2"/>
  <c r="J85" i="2"/>
  <c r="B86" i="2" s="1"/>
  <c r="I85" i="2"/>
  <c r="G98" i="2" s="1"/>
  <c r="F78" i="2"/>
  <c r="B69" i="2" s="1"/>
  <c r="A78" i="2"/>
  <c r="B72" i="2"/>
  <c r="F69" i="2"/>
  <c r="Y66" i="2"/>
  <c r="J60" i="2"/>
  <c r="I60" i="2"/>
  <c r="G60" i="2"/>
  <c r="F60" i="2"/>
  <c r="D60" i="2"/>
  <c r="AD59" i="2"/>
  <c r="G59" i="2"/>
  <c r="D59" i="2"/>
  <c r="F59" i="2" s="1"/>
  <c r="G58" i="2"/>
  <c r="F58" i="2"/>
  <c r="D58" i="2"/>
  <c r="G53" i="2"/>
  <c r="D53" i="2"/>
  <c r="F53" i="2" s="1"/>
  <c r="G52" i="2"/>
  <c r="D52" i="2"/>
  <c r="F52" i="2" s="1"/>
  <c r="AH51" i="2"/>
  <c r="G51" i="2"/>
  <c r="F51" i="2"/>
  <c r="D51" i="2"/>
  <c r="F50" i="2"/>
  <c r="D50" i="2"/>
  <c r="G49" i="2"/>
  <c r="D49" i="2"/>
  <c r="F49" i="2" s="1"/>
  <c r="H49" i="2" s="1"/>
  <c r="F35" i="2"/>
  <c r="A35" i="2"/>
  <c r="B29" i="2"/>
  <c r="F26" i="2"/>
  <c r="B26" i="2"/>
  <c r="B38" i="2" s="1"/>
  <c r="E60" i="1"/>
  <c r="E59" i="1"/>
  <c r="E58" i="1"/>
  <c r="G45" i="1"/>
  <c r="F45" i="1"/>
  <c r="D45" i="1"/>
  <c r="I45" i="1" s="1"/>
  <c r="J45" i="1" s="1"/>
  <c r="K45" i="1" s="1"/>
  <c r="F44" i="1"/>
  <c r="G44" i="1" s="1"/>
  <c r="D44" i="1"/>
  <c r="I44" i="1" s="1"/>
  <c r="J44" i="1" s="1"/>
  <c r="K44" i="1" s="1"/>
  <c r="F43" i="1"/>
  <c r="G43" i="1" s="1"/>
  <c r="D43" i="1"/>
  <c r="I43" i="1" s="1"/>
  <c r="J43" i="1" s="1"/>
  <c r="K43" i="1" s="1"/>
  <c r="F42" i="1"/>
  <c r="G42" i="1" s="1"/>
  <c r="D42" i="1"/>
  <c r="I42" i="1" s="1"/>
  <c r="J42" i="1" s="1"/>
  <c r="K42" i="1" s="1"/>
  <c r="F41" i="1"/>
  <c r="G41" i="1" s="1"/>
  <c r="E41" i="1"/>
  <c r="F35" i="1"/>
  <c r="A35" i="1"/>
  <c r="B29" i="1"/>
  <c r="B26" i="1" s="1"/>
  <c r="B38" i="1" s="1"/>
  <c r="F26" i="1"/>
  <c r="D22" i="1"/>
  <c r="AH53" i="2" l="1"/>
  <c r="H53" i="2"/>
  <c r="AG53" i="2"/>
  <c r="AF53" i="2"/>
  <c r="J53" i="2"/>
  <c r="I53" i="2"/>
  <c r="AH52" i="2"/>
  <c r="I52" i="2"/>
  <c r="AG52" i="2"/>
  <c r="AF52" i="2"/>
  <c r="J52" i="2"/>
  <c r="H52" i="2"/>
  <c r="H59" i="2"/>
  <c r="J59" i="2"/>
  <c r="I59" i="2"/>
  <c r="H58" i="2"/>
  <c r="I50" i="2"/>
  <c r="I58" i="2"/>
  <c r="H50" i="2"/>
  <c r="J50" i="2"/>
  <c r="J58" i="2"/>
  <c r="J61" i="2" s="1"/>
  <c r="AG50" i="2"/>
  <c r="AH50" i="2"/>
  <c r="H51" i="2"/>
  <c r="AF50" i="2"/>
  <c r="I51" i="2"/>
  <c r="J51" i="2"/>
  <c r="AF51" i="2"/>
  <c r="AG51" i="2"/>
  <c r="H60" i="2"/>
  <c r="E56" i="1"/>
  <c r="E57" i="1"/>
  <c r="C41" i="1"/>
  <c r="D41" i="1" s="1"/>
  <c r="I41" i="1" s="1"/>
  <c r="J41" i="1" s="1"/>
  <c r="K41" i="1" s="1"/>
  <c r="I61" i="2" l="1"/>
  <c r="K58" i="2" s="1"/>
  <c r="I54" i="2"/>
  <c r="AH54" i="2"/>
  <c r="AG54" i="2"/>
  <c r="AF54" i="2"/>
  <c r="J54" i="2"/>
  <c r="H54" i="2"/>
  <c r="H61" i="2"/>
  <c r="E62" i="1"/>
  <c r="K61" i="2" l="1"/>
  <c r="M58" i="2"/>
  <c r="AI53" i="2"/>
  <c r="AK53" i="2" s="1"/>
  <c r="AI50" i="2"/>
  <c r="AI52" i="2"/>
  <c r="AK52" i="2" s="1"/>
  <c r="AI51" i="2"/>
  <c r="AK51" i="2" s="1"/>
  <c r="K60" i="2"/>
  <c r="M60" i="2" s="1"/>
  <c r="K59" i="2"/>
  <c r="K51" i="2"/>
  <c r="M51" i="2" s="1"/>
  <c r="K53" i="2"/>
  <c r="M53" i="2" s="1"/>
  <c r="K50" i="2"/>
  <c r="K52" i="2"/>
  <c r="M52" i="2" s="1"/>
  <c r="AL52" i="2" l="1"/>
  <c r="AM52" i="2"/>
  <c r="AN52" i="2"/>
  <c r="N52" i="2"/>
  <c r="O52" i="2"/>
  <c r="P52" i="2"/>
  <c r="O58" i="2"/>
  <c r="N58" i="2"/>
  <c r="P58" i="2"/>
  <c r="O51" i="2"/>
  <c r="N51" i="2"/>
  <c r="P51" i="2"/>
  <c r="AN53" i="2"/>
  <c r="AM53" i="2"/>
  <c r="AL53" i="2"/>
  <c r="K54" i="2"/>
  <c r="L59" i="2"/>
  <c r="M50" i="2"/>
  <c r="O60" i="2"/>
  <c r="P60" i="2"/>
  <c r="N60" i="2"/>
  <c r="AI54" i="2"/>
  <c r="AK50" i="2"/>
  <c r="AJ59" i="2"/>
  <c r="P53" i="2"/>
  <c r="N53" i="2"/>
  <c r="O53" i="2"/>
  <c r="M59" i="2"/>
  <c r="AM51" i="2"/>
  <c r="AN51" i="2"/>
  <c r="AL51" i="2"/>
  <c r="N61" i="2" l="1"/>
  <c r="O50" i="2"/>
  <c r="O54" i="2" s="1"/>
  <c r="P50" i="2"/>
  <c r="P54" i="2" s="1"/>
  <c r="N50" i="2"/>
  <c r="N54" i="2" s="1"/>
  <c r="N59" i="2"/>
  <c r="P59" i="2"/>
  <c r="P61" i="2" s="1"/>
  <c r="O59" i="2"/>
  <c r="O61" i="2" s="1"/>
  <c r="AM50" i="2"/>
  <c r="AM54" i="2" s="1"/>
  <c r="AL50" i="2"/>
  <c r="AL54" i="2" s="1"/>
  <c r="AN50" i="2"/>
  <c r="AN54" i="2" s="1"/>
  <c r="Q59" i="2" l="1"/>
  <c r="Q58" i="2"/>
  <c r="Q60" i="2"/>
  <c r="S60" i="2" s="1"/>
  <c r="AO52" i="2"/>
  <c r="AQ52" i="2" s="1"/>
  <c r="AO50" i="2"/>
  <c r="AO51" i="2"/>
  <c r="AQ51" i="2" s="1"/>
  <c r="AO53" i="2"/>
  <c r="AQ53" i="2" s="1"/>
  <c r="Q50" i="2"/>
  <c r="Q52" i="2"/>
  <c r="S52" i="2" s="1"/>
  <c r="Q53" i="2"/>
  <c r="S53" i="2" s="1"/>
  <c r="Q51" i="2"/>
  <c r="S51" i="2" s="1"/>
  <c r="T60" i="2" l="1"/>
  <c r="U60" i="2"/>
  <c r="V60" i="2"/>
  <c r="U53" i="2"/>
  <c r="T53" i="2"/>
  <c r="I89" i="2" s="1"/>
  <c r="V53" i="2"/>
  <c r="R59" i="2"/>
  <c r="S59" i="2" s="1"/>
  <c r="Q54" i="2"/>
  <c r="S50" i="2"/>
  <c r="Q61" i="2"/>
  <c r="S58" i="2"/>
  <c r="T52" i="2"/>
  <c r="I88" i="2" s="1"/>
  <c r="G101" i="2" s="1"/>
  <c r="V52" i="2"/>
  <c r="U52" i="2"/>
  <c r="AR53" i="2"/>
  <c r="AT53" i="2"/>
  <c r="AS53" i="2"/>
  <c r="AT51" i="2"/>
  <c r="AS51" i="2"/>
  <c r="AR51" i="2"/>
  <c r="V51" i="2"/>
  <c r="T51" i="2"/>
  <c r="I87" i="2" s="1"/>
  <c r="B101" i="2" s="1"/>
  <c r="U51" i="2"/>
  <c r="AP59" i="2"/>
  <c r="AO54" i="2"/>
  <c r="AQ50" i="2"/>
  <c r="AR52" i="2"/>
  <c r="AT52" i="2"/>
  <c r="AS52" i="2"/>
  <c r="U59" i="2" l="1"/>
  <c r="T59" i="2"/>
  <c r="V59" i="2"/>
  <c r="T50" i="2"/>
  <c r="U50" i="2"/>
  <c r="U54" i="2" s="1"/>
  <c r="V50" i="2"/>
  <c r="V54" i="2" s="1"/>
  <c r="AT50" i="2"/>
  <c r="AT54" i="2" s="1"/>
  <c r="AS50" i="2"/>
  <c r="AS54" i="2" s="1"/>
  <c r="AR50" i="2"/>
  <c r="AR54" i="2" s="1"/>
  <c r="V58" i="2"/>
  <c r="V61" i="2" s="1"/>
  <c r="T58" i="2"/>
  <c r="T61" i="2" s="1"/>
  <c r="U58" i="2"/>
  <c r="B104" i="2"/>
  <c r="B102" i="2"/>
  <c r="B103" i="2" s="1"/>
  <c r="G102" i="2"/>
  <c r="W60" i="2" l="1"/>
  <c r="Y60" i="2" s="1"/>
  <c r="W59" i="2"/>
  <c r="W58" i="2"/>
  <c r="W52" i="2"/>
  <c r="Y52" i="2" s="1"/>
  <c r="Y69" i="2" s="1"/>
  <c r="J88" i="2" s="1"/>
  <c r="B91" i="2" s="1"/>
  <c r="W51" i="2"/>
  <c r="Y51" i="2" s="1"/>
  <c r="Y68" i="2" s="1"/>
  <c r="J87" i="2" s="1"/>
  <c r="F91" i="2" s="1"/>
  <c r="W53" i="2"/>
  <c r="Y53" i="2" s="1"/>
  <c r="Y70" i="2" s="1"/>
  <c r="J89" i="2" s="1"/>
  <c r="D94" i="2" s="1"/>
  <c r="W50" i="2"/>
  <c r="I86" i="2"/>
  <c r="G99" i="2" s="1"/>
  <c r="G100" i="2" s="1"/>
  <c r="T54" i="2"/>
  <c r="AU51" i="2"/>
  <c r="AW51" i="2" s="1"/>
  <c r="AU53" i="2"/>
  <c r="AW53" i="2" s="1"/>
  <c r="AU50" i="2"/>
  <c r="AU52" i="2"/>
  <c r="AW52" i="2" s="1"/>
  <c r="B107" i="2"/>
  <c r="B108" i="2" s="1"/>
  <c r="B109" i="2" s="1"/>
  <c r="B105" i="2"/>
  <c r="B106" i="2" s="1"/>
  <c r="U61" i="2"/>
  <c r="W61" i="2" l="1"/>
  <c r="Y58" i="2"/>
  <c r="AX52" i="2"/>
  <c r="AY52" i="2"/>
  <c r="AZ52" i="2"/>
  <c r="AA60" i="2"/>
  <c r="Z60" i="2"/>
  <c r="AB60" i="2"/>
  <c r="AU54" i="2"/>
  <c r="AV59" i="2"/>
  <c r="AW50" i="2"/>
  <c r="AX51" i="2"/>
  <c r="AZ51" i="2"/>
  <c r="AY51" i="2"/>
  <c r="X59" i="2"/>
  <c r="Y59" i="2" s="1"/>
  <c r="W54" i="2"/>
  <c r="Y50" i="2"/>
  <c r="Y67" i="2" s="1"/>
  <c r="J86" i="2" s="1"/>
  <c r="D87" i="2" s="1"/>
  <c r="AY53" i="2"/>
  <c r="AX53" i="2"/>
  <c r="AZ53" i="2"/>
  <c r="Z59" i="2" l="1"/>
  <c r="AB59" i="2"/>
  <c r="AA59" i="2"/>
  <c r="Z58" i="2"/>
  <c r="AB58" i="2"/>
  <c r="AA58" i="2"/>
  <c r="AA61" i="2" s="1"/>
  <c r="AY50" i="2"/>
  <c r="AY54" i="2" s="1"/>
  <c r="AZ50" i="2"/>
  <c r="AZ54" i="2" s="1"/>
  <c r="AX50" i="2"/>
  <c r="AX54" i="2" s="1"/>
  <c r="BA50" i="2" l="1"/>
  <c r="BA52" i="2"/>
  <c r="BC52" i="2" s="1"/>
  <c r="BA51" i="2"/>
  <c r="BC51" i="2" s="1"/>
  <c r="BA53" i="2"/>
  <c r="BC53" i="2" s="1"/>
  <c r="AB61" i="2"/>
  <c r="Z61" i="2"/>
  <c r="BE52" i="2" l="1"/>
  <c r="BD52" i="2"/>
  <c r="BF52" i="2"/>
  <c r="BF51" i="2"/>
  <c r="BE51" i="2"/>
  <c r="BD51" i="2"/>
  <c r="BB59" i="2"/>
  <c r="BA54" i="2"/>
  <c r="BC50" i="2"/>
  <c r="AC59" i="2"/>
  <c r="AE59" i="2" s="1"/>
  <c r="AC58" i="2"/>
  <c r="AC60" i="2"/>
  <c r="AE60" i="2" s="1"/>
  <c r="BD53" i="2"/>
  <c r="BE53" i="2"/>
  <c r="BF53" i="2"/>
  <c r="AC61" i="2" l="1"/>
  <c r="AE58" i="2"/>
  <c r="AG59" i="2"/>
  <c r="AH59" i="2"/>
  <c r="AF59" i="2"/>
  <c r="BF50" i="2"/>
  <c r="BF54" i="2" s="1"/>
  <c r="BD50" i="2"/>
  <c r="BD54" i="2" s="1"/>
  <c r="BE50" i="2"/>
  <c r="BE54" i="2" s="1"/>
  <c r="AF60" i="2"/>
  <c r="AH60" i="2"/>
  <c r="AG60" i="2"/>
  <c r="BG51" i="2" l="1"/>
  <c r="BI51" i="2" s="1"/>
  <c r="BG53" i="2"/>
  <c r="BI53" i="2" s="1"/>
  <c r="BG50" i="2"/>
  <c r="BG52" i="2"/>
  <c r="BI52" i="2" s="1"/>
  <c r="AH58" i="2"/>
  <c r="AH61" i="2" s="1"/>
  <c r="AF58" i="2"/>
  <c r="AF61" i="2" s="1"/>
  <c r="AG58" i="2"/>
  <c r="AG61" i="2" s="1"/>
  <c r="AI60" i="2" l="1"/>
  <c r="AK60" i="2" s="1"/>
  <c r="AI58" i="2"/>
  <c r="AI59" i="2"/>
  <c r="AK59" i="2" s="1"/>
  <c r="BJ52" i="2"/>
  <c r="BK52" i="2"/>
  <c r="BL52" i="2"/>
  <c r="BH59" i="2"/>
  <c r="BG54" i="2"/>
  <c r="BI50" i="2"/>
  <c r="BJ53" i="2"/>
  <c r="BK53" i="2"/>
  <c r="BL53" i="2"/>
  <c r="BK51" i="2"/>
  <c r="BL51" i="2"/>
  <c r="BJ51" i="2"/>
  <c r="BJ50" i="2" l="1"/>
  <c r="BJ54" i="2" s="1"/>
  <c r="BL50" i="2"/>
  <c r="BL54" i="2" s="1"/>
  <c r="BK50" i="2"/>
  <c r="BK54" i="2" s="1"/>
  <c r="AL59" i="2"/>
  <c r="AN59" i="2"/>
  <c r="AM59" i="2"/>
  <c r="AI61" i="2"/>
  <c r="AK58" i="2"/>
  <c r="AL60" i="2"/>
  <c r="AN60" i="2"/>
  <c r="AM60" i="2"/>
  <c r="AN58" i="2" l="1"/>
  <c r="AN61" i="2" s="1"/>
  <c r="AM58" i="2"/>
  <c r="AM61" i="2" s="1"/>
  <c r="AL58" i="2"/>
  <c r="AL61" i="2" s="1"/>
  <c r="BM50" i="2"/>
  <c r="BM52" i="2"/>
  <c r="BO52" i="2" s="1"/>
  <c r="BM51" i="2"/>
  <c r="BO51" i="2" s="1"/>
  <c r="BM53" i="2"/>
  <c r="BO53" i="2" s="1"/>
  <c r="BR51" i="2" l="1"/>
  <c r="BQ51" i="2"/>
  <c r="BP51" i="2"/>
  <c r="BN59" i="2"/>
  <c r="BM54" i="2"/>
  <c r="BO50" i="2"/>
  <c r="BR53" i="2"/>
  <c r="BP53" i="2"/>
  <c r="BQ53" i="2"/>
  <c r="BP52" i="2"/>
  <c r="BR52" i="2"/>
  <c r="BQ52" i="2"/>
  <c r="AO59" i="2"/>
  <c r="AQ59" i="2" s="1"/>
  <c r="AO58" i="2"/>
  <c r="AO60" i="2"/>
  <c r="AQ60" i="2" s="1"/>
  <c r="AR60" i="2" l="1"/>
  <c r="AS60" i="2"/>
  <c r="AT60" i="2"/>
  <c r="AO61" i="2"/>
  <c r="AQ58" i="2"/>
  <c r="BP50" i="2"/>
  <c r="BP54" i="2" s="1"/>
  <c r="BR50" i="2"/>
  <c r="BR54" i="2" s="1"/>
  <c r="BQ50" i="2"/>
  <c r="BQ54" i="2" s="1"/>
  <c r="AS59" i="2"/>
  <c r="AR59" i="2"/>
  <c r="AT59" i="2"/>
  <c r="BS53" i="2" l="1"/>
  <c r="BU53" i="2" s="1"/>
  <c r="BS51" i="2"/>
  <c r="BU51" i="2" s="1"/>
  <c r="BS50" i="2"/>
  <c r="BS52" i="2"/>
  <c r="BU52" i="2" s="1"/>
  <c r="AR58" i="2"/>
  <c r="AR61" i="2" s="1"/>
  <c r="AS58" i="2"/>
  <c r="AS61" i="2" s="1"/>
  <c r="AT58" i="2"/>
  <c r="AT61" i="2" s="1"/>
  <c r="AU58" i="2" l="1"/>
  <c r="AU60" i="2"/>
  <c r="AW60" i="2" s="1"/>
  <c r="AU59" i="2"/>
  <c r="AW59" i="2" s="1"/>
  <c r="BT59" i="2"/>
  <c r="BS54" i="2"/>
  <c r="BU50" i="2"/>
  <c r="AZ59" i="2" l="1"/>
  <c r="AY59" i="2"/>
  <c r="AX59" i="2"/>
  <c r="AZ60" i="2"/>
  <c r="AX60" i="2"/>
  <c r="AY60" i="2"/>
  <c r="AU61" i="2"/>
  <c r="AW58" i="2"/>
  <c r="AZ58" i="2" l="1"/>
  <c r="AZ61" i="2" s="1"/>
  <c r="AY58" i="2"/>
  <c r="AY61" i="2" s="1"/>
  <c r="AX58" i="2"/>
  <c r="AX61" i="2" s="1"/>
  <c r="BA59" i="2" l="1"/>
  <c r="BC59" i="2" s="1"/>
  <c r="BA60" i="2"/>
  <c r="BC60" i="2" s="1"/>
  <c r="BA58" i="2"/>
  <c r="BA61" i="2" l="1"/>
  <c r="BC58" i="2"/>
  <c r="BF60" i="2"/>
  <c r="BD60" i="2"/>
  <c r="BE60" i="2"/>
  <c r="BE59" i="2"/>
  <c r="BD59" i="2"/>
  <c r="BF59" i="2"/>
  <c r="BE58" i="2" l="1"/>
  <c r="BE61" i="2" s="1"/>
  <c r="BF58" i="2"/>
  <c r="BF61" i="2" s="1"/>
  <c r="BD58" i="2"/>
  <c r="BD61" i="2" s="1"/>
  <c r="BG58" i="2" l="1"/>
  <c r="BG60" i="2"/>
  <c r="BI60" i="2" s="1"/>
  <c r="BG59" i="2"/>
  <c r="BI59" i="2" s="1"/>
  <c r="BG61" i="2" l="1"/>
  <c r="BI58" i="2"/>
  <c r="BK59" i="2"/>
  <c r="BJ59" i="2"/>
  <c r="BL59" i="2"/>
  <c r="BK60" i="2"/>
  <c r="BL60" i="2"/>
  <c r="BJ60" i="2"/>
  <c r="BJ58" i="2" l="1"/>
  <c r="BJ61" i="2" s="1"/>
  <c r="BL58" i="2"/>
  <c r="BL61" i="2" s="1"/>
  <c r="BK58" i="2"/>
  <c r="BK61" i="2" s="1"/>
  <c r="BM60" i="2" l="1"/>
  <c r="BO60" i="2" s="1"/>
  <c r="BM59" i="2"/>
  <c r="BO59" i="2" s="1"/>
  <c r="BM58" i="2"/>
  <c r="BM61" i="2" l="1"/>
  <c r="BO58" i="2"/>
  <c r="BR59" i="2"/>
  <c r="BP59" i="2"/>
  <c r="BQ59" i="2"/>
  <c r="BP60" i="2"/>
  <c r="BQ60" i="2"/>
  <c r="BR60" i="2"/>
  <c r="BQ58" i="2" l="1"/>
  <c r="BQ61" i="2" s="1"/>
  <c r="BP58" i="2"/>
  <c r="BP61" i="2" s="1"/>
  <c r="BR58" i="2"/>
  <c r="BR61" i="2" s="1"/>
  <c r="BS58" i="2" l="1"/>
  <c r="BS60" i="2"/>
  <c r="BU60" i="2" s="1"/>
  <c r="BV60" i="2" s="1"/>
  <c r="BS59" i="2"/>
  <c r="BU59" i="2" s="1"/>
  <c r="BV59" i="2" s="1"/>
  <c r="BS61" i="2" l="1"/>
  <c r="BU58" i="2"/>
  <c r="BV5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Yolanda</author>
  </authors>
  <commentList>
    <comment ref="F26" authorId="0" shapeId="0" xr:uid="{C4403B77-F0C8-4E84-85CD-C0A93184843C}">
      <text>
        <r>
          <rPr>
            <sz val="9"/>
            <color indexed="81"/>
            <rFont val="Tahoma"/>
            <family val="2"/>
          </rPr>
          <t xml:space="preserve">caudales concentrados en los nodos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Yolanda</author>
  </authors>
  <commentList>
    <comment ref="A98" authorId="0" shapeId="0" xr:uid="{066A435F-9D77-40E3-97B6-888159AABB58}">
      <text>
        <r>
          <rPr>
            <sz val="9"/>
            <color indexed="81"/>
            <rFont val="Tahoma"/>
            <family val="2"/>
          </rPr>
          <t xml:space="preserve">Altura de presión en D
</t>
        </r>
      </text>
    </comment>
    <comment ref="A99" authorId="0" shapeId="0" xr:uid="{C544B63C-0E85-4093-9F5E-70CA6CB084A5}">
      <text>
        <r>
          <rPr>
            <sz val="9"/>
            <color indexed="81"/>
            <rFont val="Tahoma"/>
            <family val="2"/>
          </rPr>
          <t xml:space="preserve">Presión en D
</t>
        </r>
      </text>
    </comment>
    <comment ref="A101" authorId="0" shapeId="0" xr:uid="{4C6A193C-5225-4F8C-92B3-71797B80E4AD}">
      <text>
        <r>
          <rPr>
            <sz val="9"/>
            <color indexed="81"/>
            <rFont val="Tahoma"/>
            <family val="2"/>
          </rPr>
          <t xml:space="preserve">Altura de presión en C
</t>
        </r>
      </text>
    </comment>
    <comment ref="A102" authorId="0" shapeId="0" xr:uid="{AAB2EB91-9445-4B01-BE54-C6429CA2CCCE}">
      <text>
        <r>
          <rPr>
            <sz val="9"/>
            <color indexed="81"/>
            <rFont val="Tahoma"/>
            <family val="2"/>
          </rPr>
          <t xml:space="preserve">Presión en C
</t>
        </r>
      </text>
    </comment>
    <comment ref="A104" authorId="0" shapeId="0" xr:uid="{8D95EAD0-6183-4B0E-A5A8-72FE0F14F35B}">
      <text>
        <r>
          <rPr>
            <sz val="9"/>
            <color indexed="81"/>
            <rFont val="Tahoma"/>
            <family val="2"/>
          </rPr>
          <t xml:space="preserve">Altura de presión en B
</t>
        </r>
      </text>
    </comment>
    <comment ref="A105" authorId="0" shapeId="0" xr:uid="{2AA83FC3-58CA-4846-947C-072238068393}">
      <text>
        <r>
          <rPr>
            <sz val="9"/>
            <color indexed="81"/>
            <rFont val="Tahoma"/>
            <family val="2"/>
          </rPr>
          <t xml:space="preserve">Presión en B
</t>
        </r>
      </text>
    </comment>
    <comment ref="A107" authorId="0" shapeId="0" xr:uid="{D1CC634D-B998-4A71-9B1A-FEC9096D0E03}">
      <text>
        <r>
          <rPr>
            <sz val="9"/>
            <color indexed="81"/>
            <rFont val="Tahoma"/>
            <family val="2"/>
          </rPr>
          <t xml:space="preserve">Altura de presión en A
</t>
        </r>
      </text>
    </comment>
    <comment ref="A108" authorId="0" shapeId="0" xr:uid="{57FC9C20-2879-4D67-8F30-8993DC96751D}">
      <text>
        <r>
          <rPr>
            <sz val="9"/>
            <color indexed="81"/>
            <rFont val="Tahoma"/>
            <family val="2"/>
          </rPr>
          <t xml:space="preserve">Presión en A
</t>
        </r>
      </text>
    </comment>
  </commentList>
</comments>
</file>

<file path=xl/sharedStrings.xml><?xml version="1.0" encoding="utf-8"?>
<sst xmlns="http://schemas.openxmlformats.org/spreadsheetml/2006/main" count="262" uniqueCount="95">
  <si>
    <t>67. La figura muestra el proyecto del sistema de tubos para combatir incendios en una instalación industrial.En los puntos 1,2,3 y 4 se requiere instalar hidrantes para abastecer gastos de 15,30,60 y 15 lt/s respectivamente, Determinar el gasto en los tubos del sistema.( Utilice la fórmula de Hazen-Williams, CH=95).</t>
  </si>
  <si>
    <t>Elev.</t>
  </si>
  <si>
    <t>Ø =</t>
  </si>
  <si>
    <t>L=</t>
  </si>
  <si>
    <t xml:space="preserve">  </t>
  </si>
  <si>
    <t>SOLUCION</t>
  </si>
  <si>
    <t>a</t>
  </si>
  <si>
    <t>c</t>
  </si>
  <si>
    <t>b</t>
  </si>
  <si>
    <t>d</t>
  </si>
  <si>
    <t>QT=</t>
  </si>
  <si>
    <t>Tramo</t>
  </si>
  <si>
    <t>Tubería</t>
  </si>
  <si>
    <t>Q (l/s) Guess</t>
  </si>
  <si>
    <t>Q (m3/s)</t>
  </si>
  <si>
    <t>L (m)</t>
  </si>
  <si>
    <t>D (m)</t>
  </si>
  <si>
    <t>A (m2)</t>
  </si>
  <si>
    <t>C (HW)</t>
  </si>
  <si>
    <t>S^0.54</t>
  </si>
  <si>
    <t xml:space="preserve">S </t>
  </si>
  <si>
    <t>h = S L</t>
  </si>
  <si>
    <t>A-1</t>
  </si>
  <si>
    <t>1-2</t>
  </si>
  <si>
    <t>2-3</t>
  </si>
  <si>
    <t>1-4</t>
  </si>
  <si>
    <t>4-3</t>
  </si>
  <si>
    <t>Q = 0.2784 C D^2.63 S^0.54</t>
  </si>
  <si>
    <t>Y.D.I.B</t>
  </si>
  <si>
    <t xml:space="preserve"> S^0.54=Q /( 0.2784 C D^2.63) </t>
  </si>
  <si>
    <t>Ecuaciones:</t>
  </si>
  <si>
    <t>ha+hb=hc+hd</t>
  </si>
  <si>
    <t>QT=Qa+Qc+15</t>
  </si>
  <si>
    <t>Qa=Qb+30</t>
  </si>
  <si>
    <t>Qc=Qd+15</t>
  </si>
  <si>
    <t>Qb+Qd=60</t>
  </si>
  <si>
    <t>Condiciones</t>
  </si>
  <si>
    <t>Condiciones o restricciones</t>
  </si>
  <si>
    <t>ha+hb-hc-hd = 0</t>
  </si>
  <si>
    <t>=</t>
  </si>
  <si>
    <t>QT-Qa-Qc-15 = 0</t>
  </si>
  <si>
    <t>Qa-Qb-30 = 0</t>
  </si>
  <si>
    <t>Qc-Qd-15 = 0</t>
  </si>
  <si>
    <t>Qb+Qd-60 = 0</t>
  </si>
  <si>
    <t>Suma =</t>
  </si>
  <si>
    <t>Objetivo</t>
  </si>
  <si>
    <t xml:space="preserve">67. La figura muestra el proyecto del sistema de tubos para combatir incendios en una instalación industrial.En los puntos 1,2,3 y 4 se requiere instalar hidrantes para abastecer gastos de 15,30,60 y 15 lt/s respectivamente, Determinar el gasto en los tubos del sistema.(Utilice la fórmula de Hazen-Williams, CH=95). </t>
  </si>
  <si>
    <t xml:space="preserve">1. Identificación de los nodos para definir los tramos </t>
  </si>
  <si>
    <t xml:space="preserve">2. Preestablecer el sentido del flujo </t>
  </si>
  <si>
    <t>3. Definir los circuitos</t>
  </si>
  <si>
    <t xml:space="preserve">4. Definir el recorrido del flujo en sentido horario </t>
  </si>
  <si>
    <t xml:space="preserve">5. Asignar caudales iniciales a cada uno de los tramos </t>
  </si>
  <si>
    <t>+</t>
  </si>
  <si>
    <t>SOLVER</t>
  </si>
  <si>
    <t>Q (GUESS) l/s</t>
  </si>
  <si>
    <t>N =</t>
  </si>
  <si>
    <t>Primera Iteracción :</t>
  </si>
  <si>
    <t>Segunda iteracción</t>
  </si>
  <si>
    <t>Tercera Iteracción :</t>
  </si>
  <si>
    <t>Cuarta iteracción</t>
  </si>
  <si>
    <t>Quinta Iteracción :</t>
  </si>
  <si>
    <t>Sexta Iteracción :</t>
  </si>
  <si>
    <t>Septima Iteracción :</t>
  </si>
  <si>
    <t>Octava Iteracción :</t>
  </si>
  <si>
    <t>Novena Iteracción :</t>
  </si>
  <si>
    <t>Decima Iteracción :</t>
  </si>
  <si>
    <t>11 va Iteracción :</t>
  </si>
  <si>
    <t>Circuito</t>
  </si>
  <si>
    <r>
      <t xml:space="preserve">Q  </t>
    </r>
    <r>
      <rPr>
        <b/>
        <sz val="12"/>
        <color theme="1"/>
        <rFont val="Times New Roman"/>
        <family val="1"/>
      </rPr>
      <t xml:space="preserve">          (m</t>
    </r>
    <r>
      <rPr>
        <b/>
        <vertAlign val="superscript"/>
        <sz val="12"/>
        <color theme="1"/>
        <rFont val="Times New Roman"/>
        <family val="1"/>
      </rPr>
      <t>3</t>
    </r>
    <r>
      <rPr>
        <b/>
        <sz val="12"/>
        <color theme="1"/>
        <rFont val="Times New Roman"/>
        <family val="1"/>
      </rPr>
      <t>/s)</t>
    </r>
  </si>
  <si>
    <t>H (m)</t>
  </si>
  <si>
    <t>∆Q                     (m)</t>
  </si>
  <si>
    <t xml:space="preserve">Otros circuitos </t>
  </si>
  <si>
    <r>
      <t xml:space="preserve">Q  </t>
    </r>
    <r>
      <rPr>
        <b/>
        <sz val="12"/>
        <color theme="1"/>
        <rFont val="Times New Roman"/>
        <family val="1"/>
      </rPr>
      <t xml:space="preserve">          (lt/s)</t>
    </r>
  </si>
  <si>
    <r>
      <t>Q</t>
    </r>
    <r>
      <rPr>
        <b/>
        <sz val="12"/>
        <color theme="1"/>
        <rFont val="Times New Roman"/>
        <family val="1"/>
      </rPr>
      <t xml:space="preserve">             (m</t>
    </r>
    <r>
      <rPr>
        <b/>
        <vertAlign val="superscript"/>
        <sz val="12"/>
        <color theme="1"/>
        <rFont val="Times New Roman"/>
        <family val="1"/>
      </rPr>
      <t>3</t>
    </r>
    <r>
      <rPr>
        <b/>
        <sz val="12"/>
        <color theme="1"/>
        <rFont val="Times New Roman"/>
        <family val="1"/>
      </rPr>
      <t>/s)</t>
    </r>
  </si>
  <si>
    <t>A-B</t>
  </si>
  <si>
    <t>A-C</t>
  </si>
  <si>
    <t>C-B</t>
  </si>
  <si>
    <r>
      <t xml:space="preserve">Q  </t>
    </r>
    <r>
      <rPr>
        <b/>
        <sz val="12"/>
        <color theme="1"/>
        <rFont val="Times New Roman"/>
        <family val="1"/>
      </rPr>
      <t xml:space="preserve">          (Lt/s)</t>
    </r>
  </si>
  <si>
    <t>Q      (lt/s)</t>
  </si>
  <si>
    <t xml:space="preserve">Solver </t>
  </si>
  <si>
    <t>hp(D) =</t>
  </si>
  <si>
    <t xml:space="preserve">m </t>
  </si>
  <si>
    <t>P1=</t>
  </si>
  <si>
    <t>p(D) =</t>
  </si>
  <si>
    <t>kg/m2</t>
  </si>
  <si>
    <t>P2=</t>
  </si>
  <si>
    <t>kg/cm2</t>
  </si>
  <si>
    <t>P3=</t>
  </si>
  <si>
    <t>hp(C) =</t>
  </si>
  <si>
    <t>P4=</t>
  </si>
  <si>
    <t>p(C) =</t>
  </si>
  <si>
    <t>hp(B) =</t>
  </si>
  <si>
    <t>p(B) =</t>
  </si>
  <si>
    <t>hp(A) =</t>
  </si>
  <si>
    <t>p(A)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</si>
</sst>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\ &quot;mm&quot;"/>
    <numFmt numFmtId="165" formatCode="0\ &quot;lt/s&quot;"/>
    <numFmt numFmtId="166" formatCode="0\ &quot;m&quot;"/>
    <numFmt numFmtId="167" formatCode="0.0000"/>
    <numFmt numFmtId="168" formatCode="0.000"/>
    <numFmt numFmtId="169" formatCode="0.00000"/>
    <numFmt numFmtId="170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1"/>
      <name val="Cambria"/>
      <family val="1"/>
    </font>
    <font>
      <sz val="11"/>
      <color rgb="FFBD13C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rgb="FFFF00FF"/>
      <name val="Calibri"/>
      <family val="2"/>
      <scheme val="minor"/>
    </font>
    <font>
      <sz val="16"/>
      <color rgb="FF00B0F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b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164" fontId="6" fillId="2" borderId="0" xfId="0" applyNumberFormat="1" applyFont="1" applyFill="1" applyAlignment="1">
      <alignment horizontal="center"/>
    </xf>
    <xf numFmtId="165" fontId="6" fillId="2" borderId="0" xfId="0" applyNumberFormat="1" applyFont="1" applyFill="1" applyAlignment="1">
      <alignment horizontal="center"/>
    </xf>
    <xf numFmtId="166" fontId="6" fillId="2" borderId="0" xfId="0" applyNumberFormat="1" applyFont="1" applyFill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/>
    <xf numFmtId="165" fontId="0" fillId="0" borderId="0" xfId="0" applyNumberFormat="1"/>
    <xf numFmtId="165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11" fillId="0" borderId="0" xfId="0" applyFont="1"/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168" fontId="0" fillId="0" borderId="0" xfId="0" applyNumberFormat="1"/>
    <xf numFmtId="0" fontId="1" fillId="0" borderId="0" xfId="0" applyFont="1"/>
    <xf numFmtId="168" fontId="0" fillId="5" borderId="1" xfId="0" applyNumberFormat="1" applyFill="1" applyBorder="1"/>
    <xf numFmtId="168" fontId="0" fillId="3" borderId="1" xfId="0" applyNumberFormat="1" applyFill="1" applyBorder="1"/>
    <xf numFmtId="0" fontId="1" fillId="6" borderId="1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13" fillId="0" borderId="0" xfId="0" applyFont="1" applyAlignment="1">
      <alignment horizontal="right"/>
    </xf>
    <xf numFmtId="0" fontId="13" fillId="2" borderId="0" xfId="0" applyFont="1" applyFill="1" applyAlignment="1">
      <alignment horizontal="left"/>
    </xf>
    <xf numFmtId="0" fontId="16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168" fontId="0" fillId="6" borderId="1" xfId="0" applyNumberFormat="1" applyFill="1" applyBorder="1" applyAlignment="1">
      <alignment horizontal="center"/>
    </xf>
    <xf numFmtId="167" fontId="0" fillId="6" borderId="1" xfId="0" applyNumberFormat="1" applyFill="1" applyBorder="1" applyAlignment="1">
      <alignment horizontal="center"/>
    </xf>
    <xf numFmtId="168" fontId="0" fillId="7" borderId="1" xfId="0" applyNumberFormat="1" applyFill="1" applyBorder="1" applyAlignment="1">
      <alignment horizontal="center"/>
    </xf>
    <xf numFmtId="168" fontId="0" fillId="2" borderId="1" xfId="0" applyNumberFormat="1" applyFill="1" applyBorder="1" applyAlignment="1">
      <alignment horizontal="center"/>
    </xf>
    <xf numFmtId="0" fontId="0" fillId="0" borderId="1" xfId="0" applyBorder="1"/>
    <xf numFmtId="167" fontId="1" fillId="0" borderId="1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67" fontId="1" fillId="8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8" fontId="0" fillId="4" borderId="1" xfId="0" applyNumberFormat="1" applyFill="1" applyBorder="1" applyAlignment="1">
      <alignment horizontal="center"/>
    </xf>
    <xf numFmtId="167" fontId="0" fillId="4" borderId="1" xfId="0" applyNumberFormat="1" applyFill="1" applyBorder="1" applyAlignment="1">
      <alignment horizontal="center"/>
    </xf>
    <xf numFmtId="0" fontId="0" fillId="4" borderId="0" xfId="0" applyFill="1"/>
    <xf numFmtId="2" fontId="0" fillId="7" borderId="1" xfId="0" applyNumberFormat="1" applyFill="1" applyBorder="1" applyAlignment="1">
      <alignment horizontal="center"/>
    </xf>
    <xf numFmtId="165" fontId="5" fillId="0" borderId="0" xfId="0" applyNumberFormat="1" applyFont="1" applyAlignment="1">
      <alignment horizontal="left" vertical="top"/>
    </xf>
    <xf numFmtId="2" fontId="0" fillId="0" borderId="5" xfId="0" applyNumberFormat="1" applyBorder="1" applyAlignment="1">
      <alignment horizontal="center"/>
    </xf>
    <xf numFmtId="2" fontId="0" fillId="0" borderId="0" xfId="0" applyNumberFormat="1"/>
    <xf numFmtId="0" fontId="1" fillId="0" borderId="3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70" fontId="0" fillId="0" borderId="0" xfId="0" applyNumberFormat="1" applyAlignment="1">
      <alignment horizontal="center"/>
    </xf>
    <xf numFmtId="170" fontId="0" fillId="0" borderId="0" xfId="0" applyNumberFormat="1"/>
    <xf numFmtId="0" fontId="2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271463</xdr:colOff>
      <xdr:row>27</xdr:row>
      <xdr:rowOff>104776</xdr:rowOff>
    </xdr:from>
    <xdr:to>
      <xdr:col>3</xdr:col>
      <xdr:colOff>80963</xdr:colOff>
      <xdr:row>27</xdr:row>
      <xdr:rowOff>104776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V="1">
          <a:off x="1970723" y="5674996"/>
          <a:ext cx="40386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233363</xdr:colOff>
      <xdr:row>32</xdr:row>
      <xdr:rowOff>90487</xdr:rowOff>
    </xdr:from>
    <xdr:to>
      <xdr:col>3</xdr:col>
      <xdr:colOff>33338</xdr:colOff>
      <xdr:row>32</xdr:row>
      <xdr:rowOff>90487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932623" y="6658927"/>
          <a:ext cx="39433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</xdr:colOff>
      <xdr:row>29</xdr:row>
      <xdr:rowOff>61913</xdr:rowOff>
    </xdr:from>
    <xdr:to>
      <xdr:col>1</xdr:col>
      <xdr:colOff>76200</xdr:colOff>
      <xdr:row>31</xdr:row>
      <xdr:rowOff>114301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990600" y="5997893"/>
          <a:ext cx="0" cy="50196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423863</xdr:colOff>
      <xdr:row>28</xdr:row>
      <xdr:rowOff>176213</xdr:rowOff>
    </xdr:from>
    <xdr:to>
      <xdr:col>4</xdr:col>
      <xdr:colOff>423863</xdr:colOff>
      <xdr:row>31</xdr:row>
      <xdr:rowOff>23813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3311843" y="5929313"/>
          <a:ext cx="0" cy="4800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798196</xdr:colOff>
      <xdr:row>3</xdr:row>
      <xdr:rowOff>175428</xdr:rowOff>
    </xdr:from>
    <xdr:to>
      <xdr:col>0</xdr:col>
      <xdr:colOff>867212</xdr:colOff>
      <xdr:row>5</xdr:row>
      <xdr:rowOff>2347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798196" y="1318428"/>
          <a:ext cx="69016" cy="207919"/>
          <a:chOff x="588962" y="576508"/>
          <a:chExt cx="297675" cy="187554"/>
        </a:xfrm>
      </xdr:grpSpPr>
      <xdr:cxnSp macro="">
        <xdr:nvCxnSpPr>
          <xdr:cNvPr id="7" name="Conector recto de flecha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 flipH="1">
            <a:off x="592260" y="582509"/>
            <a:ext cx="0" cy="181553"/>
          </a:xfrm>
          <a:prstGeom prst="straightConnector1">
            <a:avLst/>
          </a:prstGeom>
          <a:ln>
            <a:solidFill>
              <a:srgbClr val="C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Conector recto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 flipV="1">
            <a:off x="588962" y="576508"/>
            <a:ext cx="297675" cy="0"/>
          </a:xfrm>
          <a:prstGeom prst="line">
            <a:avLst/>
          </a:prstGeom>
          <a:ln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414335</xdr:colOff>
      <xdr:row>4</xdr:row>
      <xdr:rowOff>99867</xdr:rowOff>
    </xdr:from>
    <xdr:to>
      <xdr:col>5</xdr:col>
      <xdr:colOff>209549</xdr:colOff>
      <xdr:row>17</xdr:row>
      <xdr:rowOff>19053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414335" y="1433367"/>
          <a:ext cx="3186114" cy="2395686"/>
          <a:chOff x="414335" y="1433367"/>
          <a:chExt cx="3186114" cy="2395686"/>
        </a:xfrm>
      </xdr:grpSpPr>
      <xdr:grpSp>
        <xdr:nvGrpSpPr>
          <xdr:cNvPr id="10" name="Grup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GrpSpPr/>
        </xdr:nvGrpSpPr>
        <xdr:grpSpPr>
          <a:xfrm>
            <a:off x="414335" y="1433367"/>
            <a:ext cx="725659" cy="577277"/>
            <a:chOff x="1181101" y="5017967"/>
            <a:chExt cx="726279" cy="540543"/>
          </a:xfrm>
        </xdr:grpSpPr>
        <xdr:sp macro="" textlink="">
          <xdr:nvSpPr>
            <xdr:cNvPr id="21" name="Rectángulo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SpPr/>
          </xdr:nvSpPr>
          <xdr:spPr>
            <a:xfrm>
              <a:off x="1197768" y="5096548"/>
              <a:ext cx="709612" cy="461962"/>
            </a:xfrm>
            <a:prstGeom prst="rect">
              <a:avLst/>
            </a:prstGeom>
            <a:solidFill>
              <a:srgbClr val="0099F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  <xdr:grpSp>
          <xdr:nvGrpSpPr>
            <xdr:cNvPr id="22" name="Grupo 21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GrpSpPr/>
          </xdr:nvGrpSpPr>
          <xdr:grpSpPr>
            <a:xfrm>
              <a:off x="1181101" y="5017967"/>
              <a:ext cx="721518" cy="540263"/>
              <a:chOff x="1181101" y="5017967"/>
              <a:chExt cx="721518" cy="540263"/>
            </a:xfrm>
          </xdr:grpSpPr>
          <xdr:grpSp>
            <xdr:nvGrpSpPr>
              <xdr:cNvPr id="23" name="Grupo 22">
                <a:extLst>
                  <a:ext uri="{FF2B5EF4-FFF2-40B4-BE49-F238E27FC236}">
                    <a16:creationId xmlns:a16="http://schemas.microsoft.com/office/drawing/2014/main" id="{00000000-0008-0000-0000-000017000000}"/>
                  </a:ext>
                </a:extLst>
              </xdr:cNvPr>
              <xdr:cNvGrpSpPr/>
            </xdr:nvGrpSpPr>
            <xdr:grpSpPr>
              <a:xfrm>
                <a:off x="1181101" y="5017967"/>
                <a:ext cx="721518" cy="540263"/>
                <a:chOff x="1181101" y="5017967"/>
                <a:chExt cx="721518" cy="540263"/>
              </a:xfrm>
            </xdr:grpSpPr>
            <xdr:cxnSp macro="">
              <xdr:nvCxnSpPr>
                <xdr:cNvPr id="28" name="Conector recto 27">
                  <a:extLst>
                    <a:ext uri="{FF2B5EF4-FFF2-40B4-BE49-F238E27FC236}">
                      <a16:creationId xmlns:a16="http://schemas.microsoft.com/office/drawing/2014/main" id="{00000000-0008-0000-0000-00001C000000}"/>
                    </a:ext>
                  </a:extLst>
                </xdr:cNvPr>
                <xdr:cNvCxnSpPr/>
              </xdr:nvCxnSpPr>
              <xdr:spPr>
                <a:xfrm>
                  <a:off x="1186884" y="5018230"/>
                  <a:ext cx="0" cy="540000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9" name="Conector recto 28">
                  <a:extLst>
                    <a:ext uri="{FF2B5EF4-FFF2-40B4-BE49-F238E27FC236}">
                      <a16:creationId xmlns:a16="http://schemas.microsoft.com/office/drawing/2014/main" id="{00000000-0008-0000-0000-00001D000000}"/>
                    </a:ext>
                  </a:extLst>
                </xdr:cNvPr>
                <xdr:cNvCxnSpPr/>
              </xdr:nvCxnSpPr>
              <xdr:spPr>
                <a:xfrm>
                  <a:off x="1181101" y="5556392"/>
                  <a:ext cx="720000" cy="0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30" name="Conector recto 29">
                  <a:extLst>
                    <a:ext uri="{FF2B5EF4-FFF2-40B4-BE49-F238E27FC236}">
                      <a16:creationId xmlns:a16="http://schemas.microsoft.com/office/drawing/2014/main" id="{00000000-0008-0000-0000-00001E000000}"/>
                    </a:ext>
                  </a:extLst>
                </xdr:cNvPr>
                <xdr:cNvCxnSpPr/>
              </xdr:nvCxnSpPr>
              <xdr:spPr>
                <a:xfrm>
                  <a:off x="1902619" y="5017967"/>
                  <a:ext cx="0" cy="540000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24" name="Grupo 23">
                <a:extLst>
                  <a:ext uri="{FF2B5EF4-FFF2-40B4-BE49-F238E27FC236}">
                    <a16:creationId xmlns:a16="http://schemas.microsoft.com/office/drawing/2014/main" id="{00000000-0008-0000-0000-000018000000}"/>
                  </a:ext>
                </a:extLst>
              </xdr:cNvPr>
              <xdr:cNvGrpSpPr/>
            </xdr:nvGrpSpPr>
            <xdr:grpSpPr>
              <a:xfrm>
                <a:off x="1185863" y="5021134"/>
                <a:ext cx="700087" cy="392121"/>
                <a:chOff x="1185863" y="5021134"/>
                <a:chExt cx="700087" cy="392121"/>
              </a:xfrm>
            </xdr:grpSpPr>
            <xdr:sp macro="" textlink="">
              <xdr:nvSpPr>
                <xdr:cNvPr id="25" name="CuadroTexto 24">
                  <a:extLst>
                    <a:ext uri="{FF2B5EF4-FFF2-40B4-BE49-F238E27FC236}">
                      <a16:creationId xmlns:a16="http://schemas.microsoft.com/office/drawing/2014/main" id="{00000000-0008-0000-0000-000019000000}"/>
                    </a:ext>
                  </a:extLst>
                </xdr:cNvPr>
                <xdr:cNvSpPr txBox="1"/>
              </xdr:nvSpPr>
              <xdr:spPr>
                <a:xfrm>
                  <a:off x="1328738" y="5198942"/>
                  <a:ext cx="252412" cy="214313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r>
                    <a:rPr lang="es-PE" sz="1400"/>
                    <a:t>A</a:t>
                  </a:r>
                </a:p>
              </xdr:txBody>
            </xdr:sp>
            <xdr:cxnSp macro="">
              <xdr:nvCxnSpPr>
                <xdr:cNvPr id="26" name="Conector recto 25">
                  <a:extLst>
                    <a:ext uri="{FF2B5EF4-FFF2-40B4-BE49-F238E27FC236}">
                      <a16:creationId xmlns:a16="http://schemas.microsoft.com/office/drawing/2014/main" id="{00000000-0008-0000-0000-00001A000000}"/>
                    </a:ext>
                  </a:extLst>
                </xdr:cNvPr>
                <xdr:cNvCxnSpPr/>
              </xdr:nvCxnSpPr>
              <xdr:spPr>
                <a:xfrm flipV="1">
                  <a:off x="1185863" y="5089930"/>
                  <a:ext cx="700087" cy="0"/>
                </a:xfrm>
                <a:prstGeom prst="line">
                  <a:avLst/>
                </a:prstGeom>
                <a:ln>
                  <a:solidFill>
                    <a:srgbClr val="0099FF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27" name="Triángulo isósceles 26">
                  <a:extLst>
                    <a:ext uri="{FF2B5EF4-FFF2-40B4-BE49-F238E27FC236}">
                      <a16:creationId xmlns:a16="http://schemas.microsoft.com/office/drawing/2014/main" id="{00000000-0008-0000-0000-00001B000000}"/>
                    </a:ext>
                  </a:extLst>
                </xdr:cNvPr>
                <xdr:cNvSpPr/>
              </xdr:nvSpPr>
              <xdr:spPr>
                <a:xfrm flipV="1">
                  <a:off x="1276350" y="5021134"/>
                  <a:ext cx="142875" cy="67151"/>
                </a:xfrm>
                <a:prstGeom prst="triangle">
                  <a:avLst/>
                </a:prstGeom>
                <a:solidFill>
                  <a:srgbClr val="0099FF"/>
                </a:solidFill>
                <a:ln w="3175">
                  <a:solidFill>
                    <a:srgbClr val="0099FF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s-PE" sz="1100"/>
                </a:p>
              </xdr:txBody>
            </xdr:sp>
          </xdr:grpSp>
        </xdr:grpSp>
      </xdr:grpSp>
      <xdr:grpSp>
        <xdr:nvGrpSpPr>
          <xdr:cNvPr id="11" name="Grupo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GrpSpPr/>
        </xdr:nvGrpSpPr>
        <xdr:grpSpPr>
          <a:xfrm>
            <a:off x="647698" y="2025883"/>
            <a:ext cx="2952751" cy="1803170"/>
            <a:chOff x="1371898" y="5333717"/>
            <a:chExt cx="2955274" cy="1559750"/>
          </a:xfrm>
        </xdr:grpSpPr>
        <xdr:cxnSp macro="">
          <xdr:nvCxnSpPr>
            <xdr:cNvPr id="12" name="Conector recto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CxnSpPr/>
          </xdr:nvCxnSpPr>
          <xdr:spPr>
            <a:xfrm flipH="1">
              <a:off x="1604853" y="5806398"/>
              <a:ext cx="0" cy="905285"/>
            </a:xfrm>
            <a:prstGeom prst="line">
              <a:avLst/>
            </a:prstGeom>
            <a:ln w="12700">
              <a:solidFill>
                <a:schemeClr val="tx1">
                  <a:lumMod val="95000"/>
                  <a:lumOff val="5000"/>
                </a:schemeClr>
              </a:solidFill>
            </a:ln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" name="Conector recto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CxnSpPr/>
          </xdr:nvCxnSpPr>
          <xdr:spPr>
            <a:xfrm flipH="1">
              <a:off x="1610228" y="5333717"/>
              <a:ext cx="0" cy="487461"/>
            </a:xfrm>
            <a:prstGeom prst="line">
              <a:avLst/>
            </a:prstGeom>
            <a:ln w="12700">
              <a:solidFill>
                <a:schemeClr val="tx1">
                  <a:lumMod val="95000"/>
                  <a:lumOff val="5000"/>
                </a:schemeClr>
              </a:solidFill>
            </a:ln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Conector recto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CxnSpPr/>
          </xdr:nvCxnSpPr>
          <xdr:spPr>
            <a:xfrm flipH="1" flipV="1">
              <a:off x="1608791" y="6706637"/>
              <a:ext cx="2486123" cy="0"/>
            </a:xfrm>
            <a:prstGeom prst="line">
              <a:avLst/>
            </a:prstGeom>
            <a:ln w="12700">
              <a:solidFill>
                <a:schemeClr val="tx1">
                  <a:lumMod val="95000"/>
                  <a:lumOff val="5000"/>
                </a:schemeClr>
              </a:solidFill>
            </a:ln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Conector recto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CxnSpPr/>
          </xdr:nvCxnSpPr>
          <xdr:spPr>
            <a:xfrm flipH="1" flipV="1">
              <a:off x="1617847" y="5729892"/>
              <a:ext cx="2486122" cy="0"/>
            </a:xfrm>
            <a:prstGeom prst="line">
              <a:avLst/>
            </a:prstGeom>
            <a:ln w="12700">
              <a:solidFill>
                <a:schemeClr val="tx1">
                  <a:lumMod val="95000"/>
                  <a:lumOff val="5000"/>
                </a:schemeClr>
              </a:solidFill>
            </a:ln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" name="Conector recto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CxnSpPr/>
          </xdr:nvCxnSpPr>
          <xdr:spPr>
            <a:xfrm flipH="1">
              <a:off x="4117441" y="5740614"/>
              <a:ext cx="0" cy="965345"/>
            </a:xfrm>
            <a:prstGeom prst="line">
              <a:avLst/>
            </a:prstGeom>
            <a:ln w="12700">
              <a:solidFill>
                <a:schemeClr val="tx1">
                  <a:lumMod val="95000"/>
                  <a:lumOff val="5000"/>
                </a:schemeClr>
              </a:solidFill>
            </a:ln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" name="Conector recto de flecha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CxnSpPr/>
          </xdr:nvCxnSpPr>
          <xdr:spPr>
            <a:xfrm>
              <a:off x="1617849" y="5738331"/>
              <a:ext cx="225941" cy="213066"/>
            </a:xfrm>
            <a:prstGeom prst="straightConnector1">
              <a:avLst/>
            </a:prstGeom>
            <a:ln>
              <a:solidFill>
                <a:sysClr val="windowText" lastClr="00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" name="Conector recto de flecha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CxnSpPr/>
          </xdr:nvCxnSpPr>
          <xdr:spPr>
            <a:xfrm flipV="1">
              <a:off x="4122284" y="5548710"/>
              <a:ext cx="204888" cy="182915"/>
            </a:xfrm>
            <a:prstGeom prst="straightConnector1">
              <a:avLst/>
            </a:prstGeom>
            <a:ln>
              <a:solidFill>
                <a:sysClr val="windowText" lastClr="00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" name="Conector recto de flecha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CxnSpPr/>
          </xdr:nvCxnSpPr>
          <xdr:spPr>
            <a:xfrm>
              <a:off x="4106908" y="6691270"/>
              <a:ext cx="172597" cy="202197"/>
            </a:xfrm>
            <a:prstGeom prst="straightConnector1">
              <a:avLst/>
            </a:prstGeom>
            <a:ln>
              <a:solidFill>
                <a:sysClr val="windowText" lastClr="00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" name="Conector recto de flecha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CxnSpPr/>
          </xdr:nvCxnSpPr>
          <xdr:spPr>
            <a:xfrm flipH="1">
              <a:off x="1371898" y="6693518"/>
              <a:ext cx="241352" cy="195342"/>
            </a:xfrm>
            <a:prstGeom prst="straightConnector1">
              <a:avLst/>
            </a:prstGeom>
            <a:ln>
              <a:solidFill>
                <a:sysClr val="windowText" lastClr="00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0</xdr:col>
      <xdr:colOff>798196</xdr:colOff>
      <xdr:row>20</xdr:row>
      <xdr:rowOff>175428</xdr:rowOff>
    </xdr:from>
    <xdr:to>
      <xdr:col>0</xdr:col>
      <xdr:colOff>867212</xdr:colOff>
      <xdr:row>22</xdr:row>
      <xdr:rowOff>2347</xdr:rowOff>
    </xdr:to>
    <xdr:grpSp>
      <xdr:nvGrpSpPr>
        <xdr:cNvPr id="31" name="Grupo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pSpPr/>
      </xdr:nvGrpSpPr>
      <xdr:grpSpPr>
        <a:xfrm>
          <a:off x="798196" y="4556928"/>
          <a:ext cx="69016" cy="207919"/>
          <a:chOff x="588962" y="576508"/>
          <a:chExt cx="297675" cy="187554"/>
        </a:xfrm>
      </xdr:grpSpPr>
      <xdr:cxnSp macro="">
        <xdr:nvCxnSpPr>
          <xdr:cNvPr id="32" name="Conector recto de flecha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CxnSpPr/>
        </xdr:nvCxnSpPr>
        <xdr:spPr>
          <a:xfrm flipH="1">
            <a:off x="592260" y="582509"/>
            <a:ext cx="0" cy="181553"/>
          </a:xfrm>
          <a:prstGeom prst="straightConnector1">
            <a:avLst/>
          </a:prstGeom>
          <a:ln>
            <a:solidFill>
              <a:srgbClr val="C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Conector recto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CxnSpPr/>
        </xdr:nvCxnSpPr>
        <xdr:spPr>
          <a:xfrm flipV="1">
            <a:off x="588962" y="576508"/>
            <a:ext cx="297675" cy="0"/>
          </a:xfrm>
          <a:prstGeom prst="line">
            <a:avLst/>
          </a:prstGeom>
          <a:ln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414335</xdr:colOff>
      <xdr:row>21</xdr:row>
      <xdr:rowOff>99867</xdr:rowOff>
    </xdr:from>
    <xdr:to>
      <xdr:col>5</xdr:col>
      <xdr:colOff>209549</xdr:colOff>
      <xdr:row>34</xdr:row>
      <xdr:rowOff>19053</xdr:rowOff>
    </xdr:to>
    <xdr:grpSp>
      <xdr:nvGrpSpPr>
        <xdr:cNvPr id="34" name="Grup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pSpPr/>
      </xdr:nvGrpSpPr>
      <xdr:grpSpPr>
        <a:xfrm>
          <a:off x="414335" y="4671867"/>
          <a:ext cx="3186114" cy="2567136"/>
          <a:chOff x="414335" y="1433367"/>
          <a:chExt cx="3186114" cy="2395686"/>
        </a:xfrm>
      </xdr:grpSpPr>
      <xdr:grpSp>
        <xdr:nvGrpSpPr>
          <xdr:cNvPr id="35" name="Grupo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GrpSpPr/>
        </xdr:nvGrpSpPr>
        <xdr:grpSpPr>
          <a:xfrm>
            <a:off x="414335" y="1433367"/>
            <a:ext cx="725659" cy="577277"/>
            <a:chOff x="1181101" y="5017967"/>
            <a:chExt cx="726279" cy="540543"/>
          </a:xfrm>
        </xdr:grpSpPr>
        <xdr:sp macro="" textlink="">
          <xdr:nvSpPr>
            <xdr:cNvPr id="46" name="Rectángulo 45">
              <a:extLst>
                <a:ext uri="{FF2B5EF4-FFF2-40B4-BE49-F238E27FC236}">
                  <a16:creationId xmlns:a16="http://schemas.microsoft.com/office/drawing/2014/main" id="{00000000-0008-0000-0000-00002E000000}"/>
                </a:ext>
              </a:extLst>
            </xdr:cNvPr>
            <xdr:cNvSpPr/>
          </xdr:nvSpPr>
          <xdr:spPr>
            <a:xfrm>
              <a:off x="1197768" y="5096548"/>
              <a:ext cx="709612" cy="461962"/>
            </a:xfrm>
            <a:prstGeom prst="rect">
              <a:avLst/>
            </a:prstGeom>
            <a:solidFill>
              <a:srgbClr val="0099F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  <xdr:grpSp>
          <xdr:nvGrpSpPr>
            <xdr:cNvPr id="47" name="Grupo 46">
              <a:extLst>
                <a:ext uri="{FF2B5EF4-FFF2-40B4-BE49-F238E27FC236}">
                  <a16:creationId xmlns:a16="http://schemas.microsoft.com/office/drawing/2014/main" id="{00000000-0008-0000-0000-00002F000000}"/>
                </a:ext>
              </a:extLst>
            </xdr:cNvPr>
            <xdr:cNvGrpSpPr/>
          </xdr:nvGrpSpPr>
          <xdr:grpSpPr>
            <a:xfrm>
              <a:off x="1181101" y="5017967"/>
              <a:ext cx="721518" cy="540263"/>
              <a:chOff x="1181101" y="5017967"/>
              <a:chExt cx="721518" cy="540263"/>
            </a:xfrm>
          </xdr:grpSpPr>
          <xdr:grpSp>
            <xdr:nvGrpSpPr>
              <xdr:cNvPr id="48" name="Grupo 47">
                <a:extLst>
                  <a:ext uri="{FF2B5EF4-FFF2-40B4-BE49-F238E27FC236}">
                    <a16:creationId xmlns:a16="http://schemas.microsoft.com/office/drawing/2014/main" id="{00000000-0008-0000-0000-000030000000}"/>
                  </a:ext>
                </a:extLst>
              </xdr:cNvPr>
              <xdr:cNvGrpSpPr/>
            </xdr:nvGrpSpPr>
            <xdr:grpSpPr>
              <a:xfrm>
                <a:off x="1181101" y="5017967"/>
                <a:ext cx="721518" cy="540263"/>
                <a:chOff x="1181101" y="5017967"/>
                <a:chExt cx="721518" cy="540263"/>
              </a:xfrm>
            </xdr:grpSpPr>
            <xdr:cxnSp macro="">
              <xdr:nvCxnSpPr>
                <xdr:cNvPr id="53" name="Conector recto 52">
                  <a:extLst>
                    <a:ext uri="{FF2B5EF4-FFF2-40B4-BE49-F238E27FC236}">
                      <a16:creationId xmlns:a16="http://schemas.microsoft.com/office/drawing/2014/main" id="{00000000-0008-0000-0000-000035000000}"/>
                    </a:ext>
                  </a:extLst>
                </xdr:cNvPr>
                <xdr:cNvCxnSpPr/>
              </xdr:nvCxnSpPr>
              <xdr:spPr>
                <a:xfrm>
                  <a:off x="1186884" y="5018230"/>
                  <a:ext cx="0" cy="540000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4" name="Conector recto 53">
                  <a:extLst>
                    <a:ext uri="{FF2B5EF4-FFF2-40B4-BE49-F238E27FC236}">
                      <a16:creationId xmlns:a16="http://schemas.microsoft.com/office/drawing/2014/main" id="{00000000-0008-0000-0000-000036000000}"/>
                    </a:ext>
                  </a:extLst>
                </xdr:cNvPr>
                <xdr:cNvCxnSpPr/>
              </xdr:nvCxnSpPr>
              <xdr:spPr>
                <a:xfrm>
                  <a:off x="1181101" y="5556392"/>
                  <a:ext cx="720000" cy="0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55" name="Conector recto 54">
                  <a:extLst>
                    <a:ext uri="{FF2B5EF4-FFF2-40B4-BE49-F238E27FC236}">
                      <a16:creationId xmlns:a16="http://schemas.microsoft.com/office/drawing/2014/main" id="{00000000-0008-0000-0000-000037000000}"/>
                    </a:ext>
                  </a:extLst>
                </xdr:cNvPr>
                <xdr:cNvCxnSpPr/>
              </xdr:nvCxnSpPr>
              <xdr:spPr>
                <a:xfrm>
                  <a:off x="1902619" y="5017967"/>
                  <a:ext cx="0" cy="540000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49" name="Grupo 48">
                <a:extLst>
                  <a:ext uri="{FF2B5EF4-FFF2-40B4-BE49-F238E27FC236}">
                    <a16:creationId xmlns:a16="http://schemas.microsoft.com/office/drawing/2014/main" id="{00000000-0008-0000-0000-000031000000}"/>
                  </a:ext>
                </a:extLst>
              </xdr:cNvPr>
              <xdr:cNvGrpSpPr/>
            </xdr:nvGrpSpPr>
            <xdr:grpSpPr>
              <a:xfrm>
                <a:off x="1185863" y="5021134"/>
                <a:ext cx="700087" cy="392121"/>
                <a:chOff x="1185863" y="5021134"/>
                <a:chExt cx="700087" cy="392121"/>
              </a:xfrm>
            </xdr:grpSpPr>
            <xdr:sp macro="" textlink="">
              <xdr:nvSpPr>
                <xdr:cNvPr id="50" name="CuadroTexto 49">
                  <a:extLst>
                    <a:ext uri="{FF2B5EF4-FFF2-40B4-BE49-F238E27FC236}">
                      <a16:creationId xmlns:a16="http://schemas.microsoft.com/office/drawing/2014/main" id="{00000000-0008-0000-0000-000032000000}"/>
                    </a:ext>
                  </a:extLst>
                </xdr:cNvPr>
                <xdr:cNvSpPr txBox="1"/>
              </xdr:nvSpPr>
              <xdr:spPr>
                <a:xfrm>
                  <a:off x="1328738" y="5198942"/>
                  <a:ext cx="252412" cy="214313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r>
                    <a:rPr lang="es-PE" sz="1400"/>
                    <a:t>A</a:t>
                  </a:r>
                </a:p>
              </xdr:txBody>
            </xdr:sp>
            <xdr:cxnSp macro="">
              <xdr:nvCxnSpPr>
                <xdr:cNvPr id="51" name="Conector recto 50">
                  <a:extLst>
                    <a:ext uri="{FF2B5EF4-FFF2-40B4-BE49-F238E27FC236}">
                      <a16:creationId xmlns:a16="http://schemas.microsoft.com/office/drawing/2014/main" id="{00000000-0008-0000-0000-000033000000}"/>
                    </a:ext>
                  </a:extLst>
                </xdr:cNvPr>
                <xdr:cNvCxnSpPr/>
              </xdr:nvCxnSpPr>
              <xdr:spPr>
                <a:xfrm flipV="1">
                  <a:off x="1185863" y="5089930"/>
                  <a:ext cx="700087" cy="0"/>
                </a:xfrm>
                <a:prstGeom prst="line">
                  <a:avLst/>
                </a:prstGeom>
                <a:ln>
                  <a:solidFill>
                    <a:srgbClr val="0099FF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52" name="Triángulo isósceles 51">
                  <a:extLst>
                    <a:ext uri="{FF2B5EF4-FFF2-40B4-BE49-F238E27FC236}">
                      <a16:creationId xmlns:a16="http://schemas.microsoft.com/office/drawing/2014/main" id="{00000000-0008-0000-0000-000034000000}"/>
                    </a:ext>
                  </a:extLst>
                </xdr:cNvPr>
                <xdr:cNvSpPr/>
              </xdr:nvSpPr>
              <xdr:spPr>
                <a:xfrm flipV="1">
                  <a:off x="1276350" y="5021134"/>
                  <a:ext cx="142875" cy="67151"/>
                </a:xfrm>
                <a:prstGeom prst="triangle">
                  <a:avLst/>
                </a:prstGeom>
                <a:solidFill>
                  <a:srgbClr val="0099FF"/>
                </a:solidFill>
                <a:ln w="3175">
                  <a:solidFill>
                    <a:srgbClr val="0099FF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s-PE" sz="1100"/>
                </a:p>
              </xdr:txBody>
            </xdr:sp>
          </xdr:grpSp>
        </xdr:grpSp>
      </xdr:grpSp>
      <xdr:grpSp>
        <xdr:nvGrpSpPr>
          <xdr:cNvPr id="36" name="Grupo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GrpSpPr/>
        </xdr:nvGrpSpPr>
        <xdr:grpSpPr>
          <a:xfrm>
            <a:off x="647698" y="2025883"/>
            <a:ext cx="2952751" cy="1803170"/>
            <a:chOff x="1371898" y="5333717"/>
            <a:chExt cx="2955274" cy="1559750"/>
          </a:xfrm>
        </xdr:grpSpPr>
        <xdr:cxnSp macro="">
          <xdr:nvCxnSpPr>
            <xdr:cNvPr id="37" name="Conector recto 36">
              <a:extLst>
                <a:ext uri="{FF2B5EF4-FFF2-40B4-BE49-F238E27FC236}">
                  <a16:creationId xmlns:a16="http://schemas.microsoft.com/office/drawing/2014/main" id="{00000000-0008-0000-0000-000025000000}"/>
                </a:ext>
              </a:extLst>
            </xdr:cNvPr>
            <xdr:cNvCxnSpPr/>
          </xdr:nvCxnSpPr>
          <xdr:spPr>
            <a:xfrm flipH="1">
              <a:off x="1604853" y="5806398"/>
              <a:ext cx="0" cy="905285"/>
            </a:xfrm>
            <a:prstGeom prst="line">
              <a:avLst/>
            </a:prstGeom>
            <a:ln w="12700">
              <a:solidFill>
                <a:schemeClr val="tx1">
                  <a:lumMod val="95000"/>
                  <a:lumOff val="5000"/>
                </a:schemeClr>
              </a:solidFill>
            </a:ln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8" name="Conector recto 37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CxnSpPr/>
          </xdr:nvCxnSpPr>
          <xdr:spPr>
            <a:xfrm flipH="1">
              <a:off x="1610228" y="5333717"/>
              <a:ext cx="0" cy="487461"/>
            </a:xfrm>
            <a:prstGeom prst="line">
              <a:avLst/>
            </a:prstGeom>
            <a:ln w="12700">
              <a:solidFill>
                <a:schemeClr val="tx1">
                  <a:lumMod val="95000"/>
                  <a:lumOff val="5000"/>
                </a:schemeClr>
              </a:solidFill>
            </a:ln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9" name="Conector recto 38">
              <a:extLst>
                <a:ext uri="{FF2B5EF4-FFF2-40B4-BE49-F238E27FC236}">
                  <a16:creationId xmlns:a16="http://schemas.microsoft.com/office/drawing/2014/main" id="{00000000-0008-0000-0000-000027000000}"/>
                </a:ext>
              </a:extLst>
            </xdr:cNvPr>
            <xdr:cNvCxnSpPr/>
          </xdr:nvCxnSpPr>
          <xdr:spPr>
            <a:xfrm flipH="1" flipV="1">
              <a:off x="1608791" y="6706637"/>
              <a:ext cx="2486123" cy="0"/>
            </a:xfrm>
            <a:prstGeom prst="line">
              <a:avLst/>
            </a:prstGeom>
            <a:ln w="12700">
              <a:solidFill>
                <a:schemeClr val="tx1">
                  <a:lumMod val="95000"/>
                  <a:lumOff val="5000"/>
                </a:schemeClr>
              </a:solidFill>
            </a:ln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0" name="Conector recto 39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CxnSpPr/>
          </xdr:nvCxnSpPr>
          <xdr:spPr>
            <a:xfrm flipH="1" flipV="1">
              <a:off x="1617847" y="5721652"/>
              <a:ext cx="2486122" cy="0"/>
            </a:xfrm>
            <a:prstGeom prst="line">
              <a:avLst/>
            </a:prstGeom>
            <a:ln w="12700">
              <a:solidFill>
                <a:schemeClr val="tx1">
                  <a:lumMod val="95000"/>
                  <a:lumOff val="5000"/>
                </a:schemeClr>
              </a:solidFill>
            </a:ln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1" name="Conector recto 40">
              <a:extLst>
                <a:ext uri="{FF2B5EF4-FFF2-40B4-BE49-F238E27FC236}">
                  <a16:creationId xmlns:a16="http://schemas.microsoft.com/office/drawing/2014/main" id="{00000000-0008-0000-0000-000029000000}"/>
                </a:ext>
              </a:extLst>
            </xdr:cNvPr>
            <xdr:cNvCxnSpPr/>
          </xdr:nvCxnSpPr>
          <xdr:spPr>
            <a:xfrm flipH="1">
              <a:off x="4117441" y="5740614"/>
              <a:ext cx="0" cy="965345"/>
            </a:xfrm>
            <a:prstGeom prst="line">
              <a:avLst/>
            </a:prstGeom>
            <a:ln w="12700">
              <a:solidFill>
                <a:schemeClr val="tx1">
                  <a:lumMod val="95000"/>
                  <a:lumOff val="5000"/>
                </a:schemeClr>
              </a:solidFill>
            </a:ln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2" name="Conector recto de flecha 41">
              <a:extLst>
                <a:ext uri="{FF2B5EF4-FFF2-40B4-BE49-F238E27FC236}">
                  <a16:creationId xmlns:a16="http://schemas.microsoft.com/office/drawing/2014/main" id="{00000000-0008-0000-0000-00002A000000}"/>
                </a:ext>
              </a:extLst>
            </xdr:cNvPr>
            <xdr:cNvCxnSpPr/>
          </xdr:nvCxnSpPr>
          <xdr:spPr>
            <a:xfrm>
              <a:off x="1617849" y="5738331"/>
              <a:ext cx="225941" cy="213066"/>
            </a:xfrm>
            <a:prstGeom prst="straightConnector1">
              <a:avLst/>
            </a:prstGeom>
            <a:ln>
              <a:solidFill>
                <a:sysClr val="windowText" lastClr="00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3" name="Conector recto de flecha 42">
              <a:extLst>
                <a:ext uri="{FF2B5EF4-FFF2-40B4-BE49-F238E27FC236}">
                  <a16:creationId xmlns:a16="http://schemas.microsoft.com/office/drawing/2014/main" id="{00000000-0008-0000-0000-00002B000000}"/>
                </a:ext>
              </a:extLst>
            </xdr:cNvPr>
            <xdr:cNvCxnSpPr/>
          </xdr:nvCxnSpPr>
          <xdr:spPr>
            <a:xfrm flipV="1">
              <a:off x="4122284" y="5548710"/>
              <a:ext cx="204888" cy="182915"/>
            </a:xfrm>
            <a:prstGeom prst="straightConnector1">
              <a:avLst/>
            </a:prstGeom>
            <a:ln>
              <a:solidFill>
                <a:sysClr val="windowText" lastClr="00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4" name="Conector recto de flecha 43">
              <a:extLst>
                <a:ext uri="{FF2B5EF4-FFF2-40B4-BE49-F238E27FC236}">
                  <a16:creationId xmlns:a16="http://schemas.microsoft.com/office/drawing/2014/main" id="{00000000-0008-0000-0000-00002C000000}"/>
                </a:ext>
              </a:extLst>
            </xdr:cNvPr>
            <xdr:cNvCxnSpPr/>
          </xdr:nvCxnSpPr>
          <xdr:spPr>
            <a:xfrm>
              <a:off x="4106908" y="6691270"/>
              <a:ext cx="172597" cy="202197"/>
            </a:xfrm>
            <a:prstGeom prst="straightConnector1">
              <a:avLst/>
            </a:prstGeom>
            <a:ln>
              <a:solidFill>
                <a:sysClr val="windowText" lastClr="00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" name="Conector recto de flecha 44">
              <a:extLst>
                <a:ext uri="{FF2B5EF4-FFF2-40B4-BE49-F238E27FC236}">
                  <a16:creationId xmlns:a16="http://schemas.microsoft.com/office/drawing/2014/main" id="{00000000-0008-0000-0000-00002D000000}"/>
                </a:ext>
              </a:extLst>
            </xdr:cNvPr>
            <xdr:cNvCxnSpPr/>
          </xdr:nvCxnSpPr>
          <xdr:spPr>
            <a:xfrm flipH="1">
              <a:off x="1371898" y="6693518"/>
              <a:ext cx="241352" cy="195342"/>
            </a:xfrm>
            <a:prstGeom prst="straightConnector1">
              <a:avLst/>
            </a:prstGeom>
            <a:ln>
              <a:solidFill>
                <a:sysClr val="windowText" lastClr="00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38100</xdr:rowOff>
        </xdr:from>
        <xdr:to>
          <xdr:col>2</xdr:col>
          <xdr:colOff>381000</xdr:colOff>
          <xdr:row>44</xdr:row>
          <xdr:rowOff>133350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CCFF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3</xdr:col>
      <xdr:colOff>396050</xdr:colOff>
      <xdr:row>41</xdr:row>
      <xdr:rowOff>1270</xdr:rowOff>
    </xdr:from>
    <xdr:to>
      <xdr:col>6</xdr:col>
      <xdr:colOff>395567</xdr:colOff>
      <xdr:row>44</xdr:row>
      <xdr:rowOff>76678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SpPr txBox="1"/>
          </xdr:nvSpPr>
          <xdr:spPr>
            <a:xfrm>
              <a:off x="2689670" y="8162290"/>
              <a:ext cx="1782597" cy="624048"/>
            </a:xfrm>
            <a:prstGeom prst="rect">
              <a:avLst/>
            </a:prstGeom>
            <a:solidFill>
              <a:srgbClr val="CCCC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∆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𝑄</m:t>
                    </m:r>
                    <m:r>
                      <a:rPr lang="es-PE" sz="110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−</m:t>
                    </m:r>
                    <m:f>
                      <m:fPr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ctrlPr>
                              <a:rPr lang="es-PE" sz="110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m:rPr>
                                <m:brk m:alnAt="23"/>
                              </m:rPr>
                              <a:rPr lang="en-US" sz="11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sub>
                          <m:sup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𝑘</m:t>
                            </m:r>
                          </m:sup>
                          <m:e>
                            <m:d>
                              <m:dPr>
                                <m:ctrlPr>
                                  <a:rPr lang="es-PE" sz="110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es-PE" sz="11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latin typeface="Cambria Math" panose="02040503050406030204" pitchFamily="18" charset="0"/>
                                      </a:rPr>
                                      <m:t>𝑎</m:t>
                                    </m:r>
                                  </m:e>
                                  <m:sub>
                                    <m:r>
                                      <a:rPr lang="en-US" sz="1100" b="0" i="1">
                                        <a:latin typeface="Cambria Math" panose="02040503050406030204" pitchFamily="18" charset="0"/>
                                      </a:rPr>
                                      <m:t>𝑖𝑗</m:t>
                                    </m:r>
                                  </m:sub>
                                </m:sSub>
                                <m:sSup>
                                  <m:sSupPr>
                                    <m:ctrlPr>
                                      <a:rPr lang="es-PE" sz="11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pPr>
                                  <m:e>
                                    <m:d>
                                      <m:dPr>
                                        <m:begChr m:val="|"/>
                                        <m:endChr m:val="|"/>
                                        <m:ctrlPr>
                                          <a:rPr lang="es-PE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sSub>
                                          <m:sSubPr>
                                            <m:ctrlPr>
                                              <a:rPr lang="es-PE" sz="110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𝑄</m:t>
                                            </m:r>
                                          </m:e>
                                          <m:sub>
                                            <m: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𝑖𝑗</m:t>
                                            </m:r>
                                          </m:sub>
                                        </m:sSub>
                                      </m:e>
                                    </m:d>
                                  </m:e>
                                  <m:sup>
                                    <m:r>
                                      <a:rPr lang="en-US" sz="1100" b="0" i="1">
                                        <a:latin typeface="Cambria Math" panose="02040503050406030204" pitchFamily="18" charset="0"/>
                                      </a:rPr>
                                      <m:t>𝑁</m:t>
                                    </m:r>
                                    <m:r>
                                      <a:rPr lang="en-US" sz="1100" b="0" i="1">
                                        <a:latin typeface="Cambria Math" panose="02040503050406030204" pitchFamily="18" charset="0"/>
                                      </a:rPr>
                                      <m:t>−1</m:t>
                                    </m:r>
                                  </m:sup>
                                </m:sSup>
                                <m:sSub>
                                  <m:sSubPr>
                                    <m:ctrlPr>
                                      <a:rPr lang="es-PE" sz="11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latin typeface="Cambria Math" panose="02040503050406030204" pitchFamily="18" charset="0"/>
                                      </a:rPr>
                                      <m:t>𝑄</m:t>
                                    </m:r>
                                  </m:e>
                                  <m:sub>
                                    <m:r>
                                      <a:rPr lang="en-US" sz="1100" b="0" i="1">
                                        <a:latin typeface="Cambria Math" panose="02040503050406030204" pitchFamily="18" charset="0"/>
                                      </a:rPr>
                                      <m:t>𝑖𝑗</m:t>
                                    </m:r>
                                  </m:sub>
                                </m:sSub>
                              </m:e>
                            </m:d>
                          </m:e>
                        </m:nary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𝑁</m:t>
                        </m:r>
                        <m:nary>
                          <m:naryPr>
                            <m:chr m:val="∑"/>
                            <m:ctrlPr>
                              <a:rPr lang="es-PE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naryPr>
                          <m:sub>
                            <m:r>
                              <m:rPr>
                                <m:brk m:alnAt="23"/>
                              </m:r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  <m:sup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𝑘</m:t>
                            </m:r>
                          </m:sup>
                          <m:e>
                            <m:d>
                              <m:dPr>
                                <m:ctrlPr>
                                  <a:rPr lang="es-PE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es-P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𝑎</m:t>
                                    </m:r>
                                  </m:e>
                                  <m:sub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𝑖𝑗</m:t>
                                    </m:r>
                                  </m:sub>
                                </m:sSub>
                                <m:sSup>
                                  <m:sSupPr>
                                    <m:ctrlPr>
                                      <a:rPr lang="es-PE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pPr>
                                  <m:e>
                                    <m:d>
                                      <m:dPr>
                                        <m:begChr m:val="|"/>
                                        <m:endChr m:val="|"/>
                                        <m:ctrlPr>
                                          <a:rPr lang="es-PE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sSub>
                                          <m:sSubPr>
                                            <m:ctrlPr>
                                              <a:rPr lang="es-PE" sz="110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𝑄</m:t>
                                            </m:r>
                                          </m:e>
                                          <m:sub>
                                            <m: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 panose="02040503050406030204" pitchFamily="18" charset="0"/>
                                                <a:ea typeface="+mn-ea"/>
                                                <a:cs typeface="+mn-cs"/>
                                              </a:rPr>
                                              <m:t>𝑖𝑗</m:t>
                                            </m:r>
                                          </m:sub>
                                        </m:sSub>
                                      </m:e>
                                    </m:d>
                                  </m:e>
                                  <m:sup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𝑁</m:t>
                                    </m:r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−1</m:t>
                                    </m:r>
                                  </m:sup>
                                </m:sSup>
                              </m:e>
                            </m:d>
                          </m:e>
                        </m:nary>
                      </m:den>
                    </m:f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ADFEF22-9471-451A-92C1-72E1FA2E6D0B}"/>
                </a:ext>
              </a:extLst>
            </xdr:cNvPr>
            <xdr:cNvSpPr txBox="1"/>
          </xdr:nvSpPr>
          <xdr:spPr>
            <a:xfrm>
              <a:off x="2689670" y="8162290"/>
              <a:ext cx="1782597" cy="624048"/>
            </a:xfrm>
            <a:prstGeom prst="rect">
              <a:avLst/>
            </a:prstGeom>
            <a:solidFill>
              <a:srgbClr val="CCCC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∆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𝑄</a:t>
              </a:r>
              <a:r>
                <a:rPr lang="es-PE" sz="1100" i="0">
                  <a:latin typeface="Cambria Math" panose="02040503050406030204" pitchFamily="18" charset="0"/>
                </a:rPr>
                <a:t>=</a:t>
              </a:r>
              <a:r>
                <a:rPr lang="en-US" sz="1100" b="0" i="0">
                  <a:latin typeface="Cambria Math" panose="02040503050406030204" pitchFamily="18" charset="0"/>
                </a:rPr>
                <a:t>−</a:t>
              </a:r>
              <a:r>
                <a:rPr lang="es-PE" sz="1100" i="0">
                  <a:latin typeface="Cambria Math" panose="02040503050406030204" pitchFamily="18" charset="0"/>
                </a:rPr>
                <a:t>(∑</a:t>
              </a:r>
              <a:r>
                <a:rPr lang="en-US" sz="1100" b="0" i="0">
                  <a:latin typeface="Cambria Math" panose="02040503050406030204" pitchFamily="18" charset="0"/>
                </a:rPr>
                <a:t>_1^𝑘▒</a:t>
              </a:r>
              <a:r>
                <a:rPr lang="es-PE" sz="1100" b="0" i="0">
                  <a:latin typeface="Cambria Math" panose="02040503050406030204" pitchFamily="18" charset="0"/>
                </a:rPr>
                <a:t>(</a:t>
              </a:r>
              <a:r>
                <a:rPr lang="en-US" sz="1100" b="0" i="0">
                  <a:latin typeface="Cambria Math" panose="02040503050406030204" pitchFamily="18" charset="0"/>
                </a:rPr>
                <a:t>𝑎</a:t>
              </a:r>
              <a:r>
                <a:rPr lang="es-PE" sz="1100" b="0" i="0">
                  <a:latin typeface="Cambria Math" panose="02040503050406030204" pitchFamily="18" charset="0"/>
                </a:rPr>
                <a:t>_</a:t>
              </a:r>
              <a:r>
                <a:rPr lang="en-US" sz="1100" b="0" i="0">
                  <a:latin typeface="Cambria Math" panose="02040503050406030204" pitchFamily="18" charset="0"/>
                </a:rPr>
                <a:t>𝑖𝑗</a:t>
              </a:r>
              <a:r>
                <a:rPr lang="es-PE" sz="1100" b="0" i="0">
                  <a:latin typeface="Cambria Math" panose="02040503050406030204" pitchFamily="18" charset="0"/>
                </a:rPr>
                <a:t> </a:t>
              </a:r>
              <a:r>
                <a:rPr lang="es-PE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𝑄</a:t>
              </a:r>
              <a:r>
                <a:rPr lang="es-PE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𝑖𝑗 |</a:t>
              </a:r>
              <a:r>
                <a:rPr lang="es-PE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^(</a:t>
              </a:r>
              <a:r>
                <a:rPr lang="en-US" sz="1100" b="0" i="0">
                  <a:latin typeface="Cambria Math" panose="02040503050406030204" pitchFamily="18" charset="0"/>
                </a:rPr>
                <a:t>𝑁−1</a:t>
              </a:r>
              <a:r>
                <a:rPr lang="es-PE" sz="1100" b="0" i="0">
                  <a:latin typeface="Cambria Math" panose="02040503050406030204" pitchFamily="18" charset="0"/>
                </a:rPr>
                <a:t>) </a:t>
              </a:r>
              <a:r>
                <a:rPr lang="en-US" sz="1100" b="0" i="0">
                  <a:latin typeface="Cambria Math" panose="02040503050406030204" pitchFamily="18" charset="0"/>
                </a:rPr>
                <a:t>𝑄</a:t>
              </a:r>
              <a:r>
                <a:rPr lang="es-PE" sz="1100" b="0" i="0">
                  <a:latin typeface="Cambria Math" panose="02040503050406030204" pitchFamily="18" charset="0"/>
                </a:rPr>
                <a:t>_</a:t>
              </a:r>
              <a:r>
                <a:rPr lang="en-US" sz="1100" b="0" i="0">
                  <a:latin typeface="Cambria Math" panose="02040503050406030204" pitchFamily="18" charset="0"/>
                </a:rPr>
                <a:t>𝑖𝑗 ) </a:t>
              </a:r>
              <a:r>
                <a:rPr lang="es-PE" sz="1100" b="0" i="0">
                  <a:latin typeface="Cambria Math" panose="02040503050406030204" pitchFamily="18" charset="0"/>
                </a:rPr>
                <a:t>)/(</a:t>
              </a:r>
              <a:r>
                <a:rPr lang="en-US" sz="1100" b="0" i="0">
                  <a:latin typeface="Cambria Math" panose="02040503050406030204" pitchFamily="18" charset="0"/>
                </a:rPr>
                <a:t>𝑁</a:t>
              </a:r>
              <a:r>
                <a:rPr lang="es-PE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∑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_1^𝑘▒</a:t>
              </a:r>
              <a:r>
                <a:rPr lang="es-PE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𝑎</a:t>
              </a:r>
              <a:r>
                <a:rPr lang="es-PE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𝑖𝑗</a:t>
              </a:r>
              <a:r>
                <a:rPr lang="es-PE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|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𝑄</a:t>
              </a:r>
              <a:r>
                <a:rPr lang="es-PE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𝑖𝑗 |</a:t>
              </a:r>
              <a:r>
                <a:rPr lang="es-PE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𝑁−1</a:t>
              </a:r>
              <a:r>
                <a:rPr lang="es-PE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 </a:t>
              </a:r>
              <a:r>
                <a:rPr lang="es-PE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s-PE" sz="1100"/>
            </a:p>
          </xdr:txBody>
        </xdr:sp>
      </mc:Fallback>
    </mc:AlternateContent>
    <xdr:clientData/>
  </xdr:twoCellAnchor>
  <xdr:twoCellAnchor>
    <xdr:from>
      <xdr:col>0</xdr:col>
      <xdr:colOff>138876</xdr:colOff>
      <xdr:row>39</xdr:row>
      <xdr:rowOff>110808</xdr:rowOff>
    </xdr:from>
    <xdr:to>
      <xdr:col>1</xdr:col>
      <xdr:colOff>14990</xdr:colOff>
      <xdr:row>40</xdr:row>
      <xdr:rowOff>117991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 txBox="1"/>
          </xdr:nvSpPr>
          <xdr:spPr>
            <a:xfrm>
              <a:off x="138876" y="7906068"/>
              <a:ext cx="790514" cy="190063"/>
            </a:xfrm>
            <a:prstGeom prst="rect">
              <a:avLst/>
            </a:prstGeom>
            <a:solidFill>
              <a:srgbClr val="CCCC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h𝑓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𝑖𝑗</m:t>
                        </m:r>
                      </m:sub>
                    </m:sSub>
                    <m:r>
                      <a:rPr lang="es-PE" sz="110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𝑖𝑗</m:t>
                        </m:r>
                      </m:sub>
                    </m:sSub>
                    <m:sSubSup>
                      <m:sSubSupPr>
                        <m:ctrlPr>
                          <a:rPr lang="es-PE" sz="110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𝑄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𝑖𝑗</m:t>
                        </m:r>
                      </m:sub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𝑁</m:t>
                        </m:r>
                      </m:sup>
                    </m:sSubSup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4DDAC11B-196E-49B4-A03B-93A110D75249}"/>
                </a:ext>
              </a:extLst>
            </xdr:cNvPr>
            <xdr:cNvSpPr txBox="1"/>
          </xdr:nvSpPr>
          <xdr:spPr>
            <a:xfrm>
              <a:off x="138876" y="7906068"/>
              <a:ext cx="790514" cy="190063"/>
            </a:xfrm>
            <a:prstGeom prst="rect">
              <a:avLst/>
            </a:prstGeom>
            <a:solidFill>
              <a:srgbClr val="CCCC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〖</a:t>
              </a:r>
              <a:r>
                <a:rPr lang="en-US" sz="1100" b="0" i="0">
                  <a:latin typeface="Cambria Math" panose="02040503050406030204" pitchFamily="18" charset="0"/>
                </a:rPr>
                <a:t>ℎ𝑓</a:t>
              </a:r>
              <a:r>
                <a:rPr lang="es-PE" sz="1100" b="0" i="0">
                  <a:latin typeface="Cambria Math" panose="02040503050406030204" pitchFamily="18" charset="0"/>
                </a:rPr>
                <a:t>〗_</a:t>
              </a:r>
              <a:r>
                <a:rPr lang="en-US" sz="1100" b="0" i="0">
                  <a:latin typeface="Cambria Math" panose="02040503050406030204" pitchFamily="18" charset="0"/>
                </a:rPr>
                <a:t>𝑖𝑗</a:t>
              </a:r>
              <a:r>
                <a:rPr lang="es-PE" sz="1100" i="0">
                  <a:latin typeface="Cambria Math" panose="02040503050406030204" pitchFamily="18" charset="0"/>
                </a:rPr>
                <a:t>=</a:t>
              </a:r>
              <a:r>
                <a:rPr lang="en-US" sz="1100" b="0" i="0">
                  <a:latin typeface="Cambria Math" panose="02040503050406030204" pitchFamily="18" charset="0"/>
                </a:rPr>
                <a:t>𝑎</a:t>
              </a:r>
              <a:r>
                <a:rPr lang="es-PE" sz="1100" b="0" i="0">
                  <a:latin typeface="Cambria Math" panose="02040503050406030204" pitchFamily="18" charset="0"/>
                </a:rPr>
                <a:t>_</a:t>
              </a:r>
              <a:r>
                <a:rPr lang="en-US" sz="1100" b="0" i="0">
                  <a:latin typeface="Cambria Math" panose="02040503050406030204" pitchFamily="18" charset="0"/>
                </a:rPr>
                <a:t>𝑖𝑗</a:t>
              </a:r>
              <a:r>
                <a:rPr lang="es-PE" sz="1100" b="0" i="0">
                  <a:latin typeface="Cambria Math" panose="02040503050406030204" pitchFamily="18" charset="0"/>
                </a:rPr>
                <a:t> </a:t>
              </a:r>
              <a:r>
                <a:rPr lang="en-US" sz="1100" b="0" i="0">
                  <a:latin typeface="Cambria Math" panose="02040503050406030204" pitchFamily="18" charset="0"/>
                </a:rPr>
                <a:t>𝑄</a:t>
              </a:r>
              <a:r>
                <a:rPr lang="es-PE" sz="1100" b="0" i="0">
                  <a:latin typeface="Cambria Math" panose="02040503050406030204" pitchFamily="18" charset="0"/>
                </a:rPr>
                <a:t>_</a:t>
              </a:r>
              <a:r>
                <a:rPr lang="en-US" sz="1100" b="0" i="0">
                  <a:latin typeface="Cambria Math" panose="02040503050406030204" pitchFamily="18" charset="0"/>
                </a:rPr>
                <a:t>𝑖𝑗^𝑁</a:t>
              </a:r>
              <a:endParaRPr lang="es-PE" sz="1100"/>
            </a:p>
          </xdr:txBody>
        </xdr:sp>
      </mc:Fallback>
    </mc:AlternateContent>
    <xdr:clientData/>
  </xdr:twoCellAnchor>
  <xdr:twoCellAnchor>
    <xdr:from>
      <xdr:col>8</xdr:col>
      <xdr:colOff>48388</xdr:colOff>
      <xdr:row>47</xdr:row>
      <xdr:rowOff>129857</xdr:rowOff>
    </xdr:from>
    <xdr:to>
      <xdr:col>8</xdr:col>
      <xdr:colOff>571672</xdr:colOff>
      <xdr:row>47</xdr:row>
      <xdr:rowOff>305290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SpPr txBox="1"/>
          </xdr:nvSpPr>
          <xdr:spPr>
            <a:xfrm>
              <a:off x="5313808" y="9403397"/>
              <a:ext cx="523284" cy="175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|"/>
                            <m:endChr m:val="|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𝑄</m:t>
                            </m:r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5C54086D-01D6-482F-9968-664956ABA69A}"/>
                </a:ext>
              </a:extLst>
            </xdr:cNvPr>
            <xdr:cNvSpPr txBox="1"/>
          </xdr:nvSpPr>
          <xdr:spPr>
            <a:xfrm>
              <a:off x="5313808" y="9403397"/>
              <a:ext cx="523284" cy="175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|𝑄|^(</a:t>
              </a:r>
              <a:r>
                <a:rPr lang="en-US" sz="1100" b="0" i="0">
                  <a:latin typeface="Cambria Math" panose="02040503050406030204" pitchFamily="18" charset="0"/>
                </a:rPr>
                <a:t>𝑁−1)</a:t>
              </a:r>
              <a:endParaRPr lang="es-PE" sz="1100"/>
            </a:p>
          </xdr:txBody>
        </xdr:sp>
      </mc:Fallback>
    </mc:AlternateContent>
    <xdr:clientData/>
  </xdr:twoCellAnchor>
  <xdr:twoCellAnchor>
    <xdr:from>
      <xdr:col>9</xdr:col>
      <xdr:colOff>61912</xdr:colOff>
      <xdr:row>47</xdr:row>
      <xdr:rowOff>85726</xdr:rowOff>
    </xdr:from>
    <xdr:to>
      <xdr:col>9</xdr:col>
      <xdr:colOff>848218</xdr:colOff>
      <xdr:row>47</xdr:row>
      <xdr:rowOff>261159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SpPr txBox="1"/>
          </xdr:nvSpPr>
          <xdr:spPr>
            <a:xfrm>
              <a:off x="6013132" y="9359266"/>
              <a:ext cx="786306" cy="175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|"/>
                            <m:endChr m:val="|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𝑄</m:t>
                            </m:r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𝑄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2B341BEF-2E7C-41AB-9333-1EC979F7FBC1}"/>
                </a:ext>
              </a:extLst>
            </xdr:cNvPr>
            <xdr:cNvSpPr txBox="1"/>
          </xdr:nvSpPr>
          <xdr:spPr>
            <a:xfrm>
              <a:off x="6013132" y="9359266"/>
              <a:ext cx="786306" cy="175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|𝑄|^(</a:t>
              </a:r>
              <a:r>
                <a:rPr lang="en-US" sz="1100" b="0" i="0">
                  <a:latin typeface="Cambria Math" panose="02040503050406030204" pitchFamily="18" charset="0"/>
                </a:rPr>
                <a:t>𝑁−1)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×𝑄</a:t>
              </a:r>
              <a:endParaRPr lang="es-PE" sz="1100"/>
            </a:p>
          </xdr:txBody>
        </xdr:sp>
      </mc:Fallback>
    </mc:AlternateContent>
    <xdr:clientData/>
  </xdr:twoCellAnchor>
  <xdr:twoCellAnchor>
    <xdr:from>
      <xdr:col>9</xdr:col>
      <xdr:colOff>61912</xdr:colOff>
      <xdr:row>56</xdr:row>
      <xdr:rowOff>85726</xdr:rowOff>
    </xdr:from>
    <xdr:to>
      <xdr:col>9</xdr:col>
      <xdr:colOff>848218</xdr:colOff>
      <xdr:row>56</xdr:row>
      <xdr:rowOff>261159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SpPr txBox="1"/>
          </xdr:nvSpPr>
          <xdr:spPr>
            <a:xfrm>
              <a:off x="6013132" y="10980420"/>
              <a:ext cx="786306" cy="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|"/>
                            <m:endChr m:val="|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𝑄</m:t>
                            </m:r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𝑄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E40F244B-2A01-4362-8FB5-AC9A28AE3EB0}"/>
                </a:ext>
              </a:extLst>
            </xdr:cNvPr>
            <xdr:cNvSpPr txBox="1"/>
          </xdr:nvSpPr>
          <xdr:spPr>
            <a:xfrm>
              <a:off x="6013132" y="10980420"/>
              <a:ext cx="786306" cy="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|𝑄|^(</a:t>
              </a:r>
              <a:r>
                <a:rPr lang="en-US" sz="1100" b="0" i="0">
                  <a:latin typeface="Cambria Math" panose="02040503050406030204" pitchFamily="18" charset="0"/>
                </a:rPr>
                <a:t>𝑁−1)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×𝑄</a:t>
              </a:r>
              <a:endParaRPr lang="es-PE" sz="1100"/>
            </a:p>
          </xdr:txBody>
        </xdr:sp>
      </mc:Fallback>
    </mc:AlternateContent>
    <xdr:clientData/>
  </xdr:twoCellAnchor>
  <xdr:twoCellAnchor>
    <xdr:from>
      <xdr:col>8</xdr:col>
      <xdr:colOff>114300</xdr:colOff>
      <xdr:row>56</xdr:row>
      <xdr:rowOff>61913</xdr:rowOff>
    </xdr:from>
    <xdr:to>
      <xdr:col>8</xdr:col>
      <xdr:colOff>637584</xdr:colOff>
      <xdr:row>56</xdr:row>
      <xdr:rowOff>237346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SpPr txBox="1"/>
          </xdr:nvSpPr>
          <xdr:spPr>
            <a:xfrm>
              <a:off x="5379720" y="10980420"/>
              <a:ext cx="523284" cy="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|"/>
                            <m:endChr m:val="|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𝑄</m:t>
                            </m:r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7C7C7F98-F278-445A-917D-3D47E850F7DB}"/>
                </a:ext>
              </a:extLst>
            </xdr:cNvPr>
            <xdr:cNvSpPr txBox="1"/>
          </xdr:nvSpPr>
          <xdr:spPr>
            <a:xfrm>
              <a:off x="5379720" y="10980420"/>
              <a:ext cx="523284" cy="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|𝑄|^(</a:t>
              </a:r>
              <a:r>
                <a:rPr lang="en-US" sz="1100" b="0" i="0">
                  <a:latin typeface="Cambria Math" panose="02040503050406030204" pitchFamily="18" charset="0"/>
                </a:rPr>
                <a:t>𝑁−1)</a:t>
              </a:r>
              <a:endParaRPr lang="es-PE" sz="1100"/>
            </a:p>
          </xdr:txBody>
        </xdr:sp>
      </mc:Fallback>
    </mc:AlternateContent>
    <xdr:clientData/>
  </xdr:twoCellAnchor>
  <xdr:twoCellAnchor>
    <xdr:from>
      <xdr:col>14</xdr:col>
      <xdr:colOff>48388</xdr:colOff>
      <xdr:row>47</xdr:row>
      <xdr:rowOff>129857</xdr:rowOff>
    </xdr:from>
    <xdr:to>
      <xdr:col>14</xdr:col>
      <xdr:colOff>571672</xdr:colOff>
      <xdr:row>47</xdr:row>
      <xdr:rowOff>305290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SpPr txBox="1"/>
          </xdr:nvSpPr>
          <xdr:spPr>
            <a:xfrm>
              <a:off x="9664828" y="9403397"/>
              <a:ext cx="523284" cy="175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|"/>
                            <m:endChr m:val="|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𝑄</m:t>
                            </m:r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4A7A12AC-EDB3-4A6B-B96F-2AC6A43CEADC}"/>
                </a:ext>
              </a:extLst>
            </xdr:cNvPr>
            <xdr:cNvSpPr txBox="1"/>
          </xdr:nvSpPr>
          <xdr:spPr>
            <a:xfrm>
              <a:off x="9664828" y="9403397"/>
              <a:ext cx="523284" cy="175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|𝑄|^(</a:t>
              </a:r>
              <a:r>
                <a:rPr lang="en-US" sz="1100" b="0" i="0">
                  <a:latin typeface="Cambria Math" panose="02040503050406030204" pitchFamily="18" charset="0"/>
                </a:rPr>
                <a:t>𝑁−1)</a:t>
              </a:r>
              <a:endParaRPr lang="es-PE" sz="1100"/>
            </a:p>
          </xdr:txBody>
        </xdr:sp>
      </mc:Fallback>
    </mc:AlternateContent>
    <xdr:clientData/>
  </xdr:twoCellAnchor>
  <xdr:twoCellAnchor>
    <xdr:from>
      <xdr:col>14</xdr:col>
      <xdr:colOff>747712</xdr:colOff>
      <xdr:row>47</xdr:row>
      <xdr:rowOff>114301</xdr:rowOff>
    </xdr:from>
    <xdr:to>
      <xdr:col>15</xdr:col>
      <xdr:colOff>772018</xdr:colOff>
      <xdr:row>47</xdr:row>
      <xdr:rowOff>289734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SpPr txBox="1"/>
          </xdr:nvSpPr>
          <xdr:spPr>
            <a:xfrm>
              <a:off x="10364152" y="9387841"/>
              <a:ext cx="816786" cy="175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|"/>
                            <m:endChr m:val="|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𝑄</m:t>
                            </m:r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𝑄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7B959F50-1A38-421A-B8D4-AC11B4BDEAF3}"/>
                </a:ext>
              </a:extLst>
            </xdr:cNvPr>
            <xdr:cNvSpPr txBox="1"/>
          </xdr:nvSpPr>
          <xdr:spPr>
            <a:xfrm>
              <a:off x="10364152" y="9387841"/>
              <a:ext cx="816786" cy="175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|𝑄|^(</a:t>
              </a:r>
              <a:r>
                <a:rPr lang="en-US" sz="1100" b="0" i="0">
                  <a:latin typeface="Cambria Math" panose="02040503050406030204" pitchFamily="18" charset="0"/>
                </a:rPr>
                <a:t>𝑁−1)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×𝑄</a:t>
              </a:r>
              <a:endParaRPr lang="es-PE" sz="1100"/>
            </a:p>
          </xdr:txBody>
        </xdr:sp>
      </mc:Fallback>
    </mc:AlternateContent>
    <xdr:clientData/>
  </xdr:twoCellAnchor>
  <xdr:twoCellAnchor>
    <xdr:from>
      <xdr:col>15</xdr:col>
      <xdr:colOff>71437</xdr:colOff>
      <xdr:row>56</xdr:row>
      <xdr:rowOff>66676</xdr:rowOff>
    </xdr:from>
    <xdr:to>
      <xdr:col>15</xdr:col>
      <xdr:colOff>857743</xdr:colOff>
      <xdr:row>56</xdr:row>
      <xdr:rowOff>242109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SpPr txBox="1"/>
          </xdr:nvSpPr>
          <xdr:spPr>
            <a:xfrm>
              <a:off x="10480357" y="10980420"/>
              <a:ext cx="786306" cy="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|"/>
                            <m:endChr m:val="|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𝑄</m:t>
                            </m:r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𝑄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BB251B70-D4FD-4664-BC48-B6ADEDC6E19C}"/>
                </a:ext>
              </a:extLst>
            </xdr:cNvPr>
            <xdr:cNvSpPr txBox="1"/>
          </xdr:nvSpPr>
          <xdr:spPr>
            <a:xfrm>
              <a:off x="10480357" y="10980420"/>
              <a:ext cx="786306" cy="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|𝑄|^(</a:t>
              </a:r>
              <a:r>
                <a:rPr lang="en-US" sz="1100" b="0" i="0">
                  <a:latin typeface="Cambria Math" panose="02040503050406030204" pitchFamily="18" charset="0"/>
                </a:rPr>
                <a:t>𝑁−1)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×𝑄</a:t>
              </a:r>
              <a:endParaRPr lang="es-PE" sz="1100"/>
            </a:p>
          </xdr:txBody>
        </xdr:sp>
      </mc:Fallback>
    </mc:AlternateContent>
    <xdr:clientData/>
  </xdr:twoCellAnchor>
  <xdr:twoCellAnchor>
    <xdr:from>
      <xdr:col>14</xdr:col>
      <xdr:colOff>114300</xdr:colOff>
      <xdr:row>56</xdr:row>
      <xdr:rowOff>61913</xdr:rowOff>
    </xdr:from>
    <xdr:to>
      <xdr:col>14</xdr:col>
      <xdr:colOff>637584</xdr:colOff>
      <xdr:row>56</xdr:row>
      <xdr:rowOff>237346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SpPr txBox="1"/>
          </xdr:nvSpPr>
          <xdr:spPr>
            <a:xfrm>
              <a:off x="9730740" y="10980420"/>
              <a:ext cx="523284" cy="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|"/>
                            <m:endChr m:val="|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𝑄</m:t>
                            </m:r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52509EB7-75F0-407D-92D9-8E109939A435}"/>
                </a:ext>
              </a:extLst>
            </xdr:cNvPr>
            <xdr:cNvSpPr txBox="1"/>
          </xdr:nvSpPr>
          <xdr:spPr>
            <a:xfrm>
              <a:off x="9730740" y="10980420"/>
              <a:ext cx="523284" cy="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|𝑄|^(</a:t>
              </a:r>
              <a:r>
                <a:rPr lang="en-US" sz="1100" b="0" i="0">
                  <a:latin typeface="Cambria Math" panose="02040503050406030204" pitchFamily="18" charset="0"/>
                </a:rPr>
                <a:t>𝑁−1)</a:t>
              </a:r>
              <a:endParaRPr lang="es-PE" sz="1100"/>
            </a:p>
          </xdr:txBody>
        </xdr:sp>
      </mc:Fallback>
    </mc:AlternateContent>
    <xdr:clientData/>
  </xdr:twoCellAnchor>
  <xdr:twoCellAnchor>
    <xdr:from>
      <xdr:col>20</xdr:col>
      <xdr:colOff>48388</xdr:colOff>
      <xdr:row>47</xdr:row>
      <xdr:rowOff>129857</xdr:rowOff>
    </xdr:from>
    <xdr:to>
      <xdr:col>20</xdr:col>
      <xdr:colOff>571672</xdr:colOff>
      <xdr:row>47</xdr:row>
      <xdr:rowOff>305290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:cNvPr>
            <xdr:cNvSpPr txBox="1"/>
          </xdr:nvSpPr>
          <xdr:spPr>
            <a:xfrm>
              <a:off x="14549248" y="9403397"/>
              <a:ext cx="523284" cy="175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|"/>
                            <m:endChr m:val="|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𝑄</m:t>
                            </m:r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6BB3D256-2A6E-423E-9D34-0322686CC9E9}"/>
                </a:ext>
              </a:extLst>
            </xdr:cNvPr>
            <xdr:cNvSpPr txBox="1"/>
          </xdr:nvSpPr>
          <xdr:spPr>
            <a:xfrm>
              <a:off x="14549248" y="9403397"/>
              <a:ext cx="523284" cy="175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|𝑄|^(</a:t>
              </a:r>
              <a:r>
                <a:rPr lang="en-US" sz="1100" b="0" i="0">
                  <a:latin typeface="Cambria Math" panose="02040503050406030204" pitchFamily="18" charset="0"/>
                </a:rPr>
                <a:t>𝑁−1)</a:t>
              </a:r>
              <a:endParaRPr lang="es-PE" sz="1100"/>
            </a:p>
          </xdr:txBody>
        </xdr:sp>
      </mc:Fallback>
    </mc:AlternateContent>
    <xdr:clientData/>
  </xdr:twoCellAnchor>
  <xdr:twoCellAnchor>
    <xdr:from>
      <xdr:col>20</xdr:col>
      <xdr:colOff>752475</xdr:colOff>
      <xdr:row>47</xdr:row>
      <xdr:rowOff>100014</xdr:rowOff>
    </xdr:from>
    <xdr:to>
      <xdr:col>21</xdr:col>
      <xdr:colOff>776781</xdr:colOff>
      <xdr:row>47</xdr:row>
      <xdr:rowOff>275447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id="{00000000-0008-0000-0100-00000E000000}"/>
                </a:ext>
              </a:extLst>
            </xdr:cNvPr>
            <xdr:cNvSpPr txBox="1"/>
          </xdr:nvSpPr>
          <xdr:spPr>
            <a:xfrm>
              <a:off x="15253335" y="9373554"/>
              <a:ext cx="816786" cy="175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|"/>
                            <m:endChr m:val="|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𝑄</m:t>
                            </m:r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𝑄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id="{79638CB0-4346-43F7-84F6-B4CD5579A93B}"/>
                </a:ext>
              </a:extLst>
            </xdr:cNvPr>
            <xdr:cNvSpPr txBox="1"/>
          </xdr:nvSpPr>
          <xdr:spPr>
            <a:xfrm>
              <a:off x="15253335" y="9373554"/>
              <a:ext cx="816786" cy="175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|𝑄|^(</a:t>
              </a:r>
              <a:r>
                <a:rPr lang="en-US" sz="1100" b="0" i="0">
                  <a:latin typeface="Cambria Math" panose="02040503050406030204" pitchFamily="18" charset="0"/>
                </a:rPr>
                <a:t>𝑁−1)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×𝑄</a:t>
              </a:r>
              <a:endParaRPr lang="es-PE" sz="1100"/>
            </a:p>
          </xdr:txBody>
        </xdr:sp>
      </mc:Fallback>
    </mc:AlternateContent>
    <xdr:clientData/>
  </xdr:twoCellAnchor>
  <xdr:twoCellAnchor>
    <xdr:from>
      <xdr:col>21</xdr:col>
      <xdr:colOff>0</xdr:colOff>
      <xdr:row>56</xdr:row>
      <xdr:rowOff>90489</xdr:rowOff>
    </xdr:from>
    <xdr:to>
      <xdr:col>21</xdr:col>
      <xdr:colOff>786306</xdr:colOff>
      <xdr:row>56</xdr:row>
      <xdr:rowOff>265922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id="{00000000-0008-0000-0100-00000F000000}"/>
                </a:ext>
              </a:extLst>
            </xdr:cNvPr>
            <xdr:cNvSpPr txBox="1"/>
          </xdr:nvSpPr>
          <xdr:spPr>
            <a:xfrm>
              <a:off x="15293340" y="10980420"/>
              <a:ext cx="786306" cy="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|"/>
                            <m:endChr m:val="|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𝑄</m:t>
                            </m:r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𝑄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id="{5AF2AAFE-1A52-4612-964C-B91E7A63E12D}"/>
                </a:ext>
              </a:extLst>
            </xdr:cNvPr>
            <xdr:cNvSpPr txBox="1"/>
          </xdr:nvSpPr>
          <xdr:spPr>
            <a:xfrm>
              <a:off x="15293340" y="10980420"/>
              <a:ext cx="786306" cy="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|𝑄|^(</a:t>
              </a:r>
              <a:r>
                <a:rPr lang="en-US" sz="1100" b="0" i="0">
                  <a:latin typeface="Cambria Math" panose="02040503050406030204" pitchFamily="18" charset="0"/>
                </a:rPr>
                <a:t>𝑁−1)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×𝑄</a:t>
              </a:r>
              <a:endParaRPr lang="es-PE" sz="1100"/>
            </a:p>
          </xdr:txBody>
        </xdr:sp>
      </mc:Fallback>
    </mc:AlternateContent>
    <xdr:clientData/>
  </xdr:twoCellAnchor>
  <xdr:twoCellAnchor>
    <xdr:from>
      <xdr:col>20</xdr:col>
      <xdr:colOff>114300</xdr:colOff>
      <xdr:row>56</xdr:row>
      <xdr:rowOff>61913</xdr:rowOff>
    </xdr:from>
    <xdr:to>
      <xdr:col>20</xdr:col>
      <xdr:colOff>637584</xdr:colOff>
      <xdr:row>56</xdr:row>
      <xdr:rowOff>237346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id="{00000000-0008-0000-0100-000010000000}"/>
                </a:ext>
              </a:extLst>
            </xdr:cNvPr>
            <xdr:cNvSpPr txBox="1"/>
          </xdr:nvSpPr>
          <xdr:spPr>
            <a:xfrm>
              <a:off x="14615160" y="10980420"/>
              <a:ext cx="523284" cy="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|"/>
                            <m:endChr m:val="|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𝑄</m:t>
                            </m:r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id="{C73D43C0-EFBB-47B2-A94B-BF6FE0FED309}"/>
                </a:ext>
              </a:extLst>
            </xdr:cNvPr>
            <xdr:cNvSpPr txBox="1"/>
          </xdr:nvSpPr>
          <xdr:spPr>
            <a:xfrm>
              <a:off x="14615160" y="10980420"/>
              <a:ext cx="523284" cy="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|𝑄|^(</a:t>
              </a:r>
              <a:r>
                <a:rPr lang="en-US" sz="1100" b="0" i="0">
                  <a:latin typeface="Cambria Math" panose="02040503050406030204" pitchFamily="18" charset="0"/>
                </a:rPr>
                <a:t>𝑁−1)</a:t>
              </a:r>
              <a:endParaRPr lang="es-PE" sz="1100"/>
            </a:p>
          </xdr:txBody>
        </xdr:sp>
      </mc:Fallback>
    </mc:AlternateContent>
    <xdr:clientData/>
  </xdr:twoCellAnchor>
  <xdr:twoCellAnchor>
    <xdr:from>
      <xdr:col>26</xdr:col>
      <xdr:colOff>48388</xdr:colOff>
      <xdr:row>47</xdr:row>
      <xdr:rowOff>129857</xdr:rowOff>
    </xdr:from>
    <xdr:to>
      <xdr:col>26</xdr:col>
      <xdr:colOff>571672</xdr:colOff>
      <xdr:row>47</xdr:row>
      <xdr:rowOff>305290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 txBox="1"/>
          </xdr:nvSpPr>
          <xdr:spPr>
            <a:xfrm>
              <a:off x="19372708" y="9403397"/>
              <a:ext cx="523284" cy="175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|"/>
                            <m:endChr m:val="|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𝑄</m:t>
                            </m:r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id="{C4629285-C808-4117-9BF8-16F2CAE6D6EA}"/>
                </a:ext>
              </a:extLst>
            </xdr:cNvPr>
            <xdr:cNvSpPr txBox="1"/>
          </xdr:nvSpPr>
          <xdr:spPr>
            <a:xfrm>
              <a:off x="19372708" y="9403397"/>
              <a:ext cx="523284" cy="175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|𝑄|^(</a:t>
              </a:r>
              <a:r>
                <a:rPr lang="en-US" sz="1100" b="0" i="0">
                  <a:latin typeface="Cambria Math" panose="02040503050406030204" pitchFamily="18" charset="0"/>
                </a:rPr>
                <a:t>𝑁−1)</a:t>
              </a:r>
              <a:endParaRPr lang="es-PE" sz="1100"/>
            </a:p>
          </xdr:txBody>
        </xdr:sp>
      </mc:Fallback>
    </mc:AlternateContent>
    <xdr:clientData/>
  </xdr:twoCellAnchor>
  <xdr:twoCellAnchor>
    <xdr:from>
      <xdr:col>26</xdr:col>
      <xdr:colOff>761999</xdr:colOff>
      <xdr:row>47</xdr:row>
      <xdr:rowOff>76201</xdr:rowOff>
    </xdr:from>
    <xdr:to>
      <xdr:col>28</xdr:col>
      <xdr:colOff>24305</xdr:colOff>
      <xdr:row>47</xdr:row>
      <xdr:rowOff>251634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id="{00000000-0008-0000-0100-000012000000}"/>
                </a:ext>
              </a:extLst>
            </xdr:cNvPr>
            <xdr:cNvSpPr txBox="1"/>
          </xdr:nvSpPr>
          <xdr:spPr>
            <a:xfrm>
              <a:off x="20086319" y="9349741"/>
              <a:ext cx="847266" cy="175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|"/>
                            <m:endChr m:val="|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𝑄</m:t>
                            </m:r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𝑄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id="{3C255538-71F2-4F84-9DD3-00242F678B29}"/>
                </a:ext>
              </a:extLst>
            </xdr:cNvPr>
            <xdr:cNvSpPr txBox="1"/>
          </xdr:nvSpPr>
          <xdr:spPr>
            <a:xfrm>
              <a:off x="20086319" y="9349741"/>
              <a:ext cx="847266" cy="175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|𝑄|^(</a:t>
              </a:r>
              <a:r>
                <a:rPr lang="en-US" sz="1100" b="0" i="0">
                  <a:latin typeface="Cambria Math" panose="02040503050406030204" pitchFamily="18" charset="0"/>
                </a:rPr>
                <a:t>𝑁−1)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×𝑄</a:t>
              </a:r>
              <a:endParaRPr lang="es-PE" sz="1100"/>
            </a:p>
          </xdr:txBody>
        </xdr:sp>
      </mc:Fallback>
    </mc:AlternateContent>
    <xdr:clientData/>
  </xdr:twoCellAnchor>
  <xdr:twoCellAnchor>
    <xdr:from>
      <xdr:col>26</xdr:col>
      <xdr:colOff>747712</xdr:colOff>
      <xdr:row>56</xdr:row>
      <xdr:rowOff>104776</xdr:rowOff>
    </xdr:from>
    <xdr:to>
      <xdr:col>28</xdr:col>
      <xdr:colOff>10018</xdr:colOff>
      <xdr:row>56</xdr:row>
      <xdr:rowOff>280209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id="{00000000-0008-0000-0100-000013000000}"/>
                </a:ext>
              </a:extLst>
            </xdr:cNvPr>
            <xdr:cNvSpPr txBox="1"/>
          </xdr:nvSpPr>
          <xdr:spPr>
            <a:xfrm>
              <a:off x="20072032" y="10980420"/>
              <a:ext cx="847266" cy="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|"/>
                            <m:endChr m:val="|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𝑄</m:t>
                            </m:r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𝑄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id="{9949346E-EFA8-4FA1-A01C-8BD0360D6A04}"/>
                </a:ext>
              </a:extLst>
            </xdr:cNvPr>
            <xdr:cNvSpPr txBox="1"/>
          </xdr:nvSpPr>
          <xdr:spPr>
            <a:xfrm>
              <a:off x="20072032" y="10980420"/>
              <a:ext cx="847266" cy="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|𝑄|^(</a:t>
              </a:r>
              <a:r>
                <a:rPr lang="en-US" sz="1100" b="0" i="0">
                  <a:latin typeface="Cambria Math" panose="02040503050406030204" pitchFamily="18" charset="0"/>
                </a:rPr>
                <a:t>𝑁−1)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×𝑄</a:t>
              </a:r>
              <a:endParaRPr lang="es-PE" sz="1100"/>
            </a:p>
          </xdr:txBody>
        </xdr:sp>
      </mc:Fallback>
    </mc:AlternateContent>
    <xdr:clientData/>
  </xdr:twoCellAnchor>
  <xdr:twoCellAnchor>
    <xdr:from>
      <xdr:col>26</xdr:col>
      <xdr:colOff>114300</xdr:colOff>
      <xdr:row>56</xdr:row>
      <xdr:rowOff>61913</xdr:rowOff>
    </xdr:from>
    <xdr:to>
      <xdr:col>26</xdr:col>
      <xdr:colOff>637584</xdr:colOff>
      <xdr:row>56</xdr:row>
      <xdr:rowOff>237346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id="{00000000-0008-0000-0100-000014000000}"/>
                </a:ext>
              </a:extLst>
            </xdr:cNvPr>
            <xdr:cNvSpPr txBox="1"/>
          </xdr:nvSpPr>
          <xdr:spPr>
            <a:xfrm>
              <a:off x="19438620" y="10980420"/>
              <a:ext cx="523284" cy="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|"/>
                            <m:endChr m:val="|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𝑄</m:t>
                            </m:r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id="{71C14639-A4DC-405C-9683-AB1EDC79B894}"/>
                </a:ext>
              </a:extLst>
            </xdr:cNvPr>
            <xdr:cNvSpPr txBox="1"/>
          </xdr:nvSpPr>
          <xdr:spPr>
            <a:xfrm>
              <a:off x="19438620" y="10980420"/>
              <a:ext cx="523284" cy="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|𝑄|^(</a:t>
              </a:r>
              <a:r>
                <a:rPr lang="en-US" sz="1100" b="0" i="0">
                  <a:latin typeface="Cambria Math" panose="02040503050406030204" pitchFamily="18" charset="0"/>
                </a:rPr>
                <a:t>𝑁−1)</a:t>
              </a:r>
              <a:endParaRPr lang="es-PE" sz="1100"/>
            </a:p>
          </xdr:txBody>
        </xdr:sp>
      </mc:Fallback>
    </mc:AlternateContent>
    <xdr:clientData/>
  </xdr:twoCellAnchor>
  <xdr:twoCellAnchor>
    <xdr:from>
      <xdr:col>32</xdr:col>
      <xdr:colOff>48388</xdr:colOff>
      <xdr:row>47</xdr:row>
      <xdr:rowOff>129857</xdr:rowOff>
    </xdr:from>
    <xdr:to>
      <xdr:col>32</xdr:col>
      <xdr:colOff>571672</xdr:colOff>
      <xdr:row>47</xdr:row>
      <xdr:rowOff>305290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CuadroTexto 20">
              <a:extLst>
                <a:ext uri="{FF2B5EF4-FFF2-40B4-BE49-F238E27FC236}">
                  <a16:creationId xmlns:a16="http://schemas.microsoft.com/office/drawing/2014/main" id="{00000000-0008-0000-0100-000015000000}"/>
                </a:ext>
              </a:extLst>
            </xdr:cNvPr>
            <xdr:cNvSpPr txBox="1"/>
          </xdr:nvSpPr>
          <xdr:spPr>
            <a:xfrm>
              <a:off x="24127588" y="9403397"/>
              <a:ext cx="523284" cy="175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|"/>
                            <m:endChr m:val="|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𝑄</m:t>
                            </m:r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1" name="CuadroTexto 20">
              <a:extLst>
                <a:ext uri="{FF2B5EF4-FFF2-40B4-BE49-F238E27FC236}">
                  <a16:creationId xmlns:a16="http://schemas.microsoft.com/office/drawing/2014/main" id="{57C5F50B-BA5C-4E63-B4A6-772980278154}"/>
                </a:ext>
              </a:extLst>
            </xdr:cNvPr>
            <xdr:cNvSpPr txBox="1"/>
          </xdr:nvSpPr>
          <xdr:spPr>
            <a:xfrm>
              <a:off x="24127588" y="9403397"/>
              <a:ext cx="523284" cy="175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|𝑄|^(</a:t>
              </a:r>
              <a:r>
                <a:rPr lang="en-US" sz="1100" b="0" i="0">
                  <a:latin typeface="Cambria Math" panose="02040503050406030204" pitchFamily="18" charset="0"/>
                </a:rPr>
                <a:t>𝑁−1)</a:t>
              </a:r>
              <a:endParaRPr lang="es-PE" sz="1100"/>
            </a:p>
          </xdr:txBody>
        </xdr:sp>
      </mc:Fallback>
    </mc:AlternateContent>
    <xdr:clientData/>
  </xdr:twoCellAnchor>
  <xdr:twoCellAnchor>
    <xdr:from>
      <xdr:col>32</xdr:col>
      <xdr:colOff>752475</xdr:colOff>
      <xdr:row>47</xdr:row>
      <xdr:rowOff>109539</xdr:rowOff>
    </xdr:from>
    <xdr:to>
      <xdr:col>34</xdr:col>
      <xdr:colOff>14781</xdr:colOff>
      <xdr:row>47</xdr:row>
      <xdr:rowOff>284972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id="{00000000-0008-0000-0100-000016000000}"/>
                </a:ext>
              </a:extLst>
            </xdr:cNvPr>
            <xdr:cNvSpPr txBox="1"/>
          </xdr:nvSpPr>
          <xdr:spPr>
            <a:xfrm>
              <a:off x="24831675" y="9383079"/>
              <a:ext cx="847266" cy="175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|"/>
                            <m:endChr m:val="|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𝑄</m:t>
                            </m:r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𝑄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id="{199131CE-99C1-4F91-9F40-E265ACA4F0EF}"/>
                </a:ext>
              </a:extLst>
            </xdr:cNvPr>
            <xdr:cNvSpPr txBox="1"/>
          </xdr:nvSpPr>
          <xdr:spPr>
            <a:xfrm>
              <a:off x="24831675" y="9383079"/>
              <a:ext cx="847266" cy="175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|𝑄|^(</a:t>
              </a:r>
              <a:r>
                <a:rPr lang="en-US" sz="1100" b="0" i="0">
                  <a:latin typeface="Cambria Math" panose="02040503050406030204" pitchFamily="18" charset="0"/>
                </a:rPr>
                <a:t>𝑁−1)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×𝑄</a:t>
              </a:r>
              <a:endParaRPr lang="es-PE" sz="1100"/>
            </a:p>
          </xdr:txBody>
        </xdr:sp>
      </mc:Fallback>
    </mc:AlternateContent>
    <xdr:clientData/>
  </xdr:twoCellAnchor>
  <xdr:twoCellAnchor>
    <xdr:from>
      <xdr:col>33</xdr:col>
      <xdr:colOff>4762</xdr:colOff>
      <xdr:row>56</xdr:row>
      <xdr:rowOff>85726</xdr:rowOff>
    </xdr:from>
    <xdr:to>
      <xdr:col>34</xdr:col>
      <xdr:colOff>29068</xdr:colOff>
      <xdr:row>56</xdr:row>
      <xdr:rowOff>261159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id="{00000000-0008-0000-0100-000017000000}"/>
                </a:ext>
              </a:extLst>
            </xdr:cNvPr>
            <xdr:cNvSpPr txBox="1"/>
          </xdr:nvSpPr>
          <xdr:spPr>
            <a:xfrm>
              <a:off x="24876442" y="10980420"/>
              <a:ext cx="816786" cy="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|"/>
                            <m:endChr m:val="|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𝑄</m:t>
                            </m:r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𝑄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id="{A3B105CC-A388-4F6A-9BB4-743CED80CDCB}"/>
                </a:ext>
              </a:extLst>
            </xdr:cNvPr>
            <xdr:cNvSpPr txBox="1"/>
          </xdr:nvSpPr>
          <xdr:spPr>
            <a:xfrm>
              <a:off x="24876442" y="10980420"/>
              <a:ext cx="816786" cy="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|𝑄|^(</a:t>
              </a:r>
              <a:r>
                <a:rPr lang="en-US" sz="1100" b="0" i="0">
                  <a:latin typeface="Cambria Math" panose="02040503050406030204" pitchFamily="18" charset="0"/>
                </a:rPr>
                <a:t>𝑁−1)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×𝑄</a:t>
              </a:r>
              <a:endParaRPr lang="es-PE" sz="1100"/>
            </a:p>
          </xdr:txBody>
        </xdr:sp>
      </mc:Fallback>
    </mc:AlternateContent>
    <xdr:clientData/>
  </xdr:twoCellAnchor>
  <xdr:twoCellAnchor>
    <xdr:from>
      <xdr:col>32</xdr:col>
      <xdr:colOff>114300</xdr:colOff>
      <xdr:row>56</xdr:row>
      <xdr:rowOff>61913</xdr:rowOff>
    </xdr:from>
    <xdr:to>
      <xdr:col>32</xdr:col>
      <xdr:colOff>637584</xdr:colOff>
      <xdr:row>56</xdr:row>
      <xdr:rowOff>237346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>
              <a:extLst>
                <a:ext uri="{FF2B5EF4-FFF2-40B4-BE49-F238E27FC236}">
                  <a16:creationId xmlns:a16="http://schemas.microsoft.com/office/drawing/2014/main" id="{00000000-0008-0000-0100-000018000000}"/>
                </a:ext>
              </a:extLst>
            </xdr:cNvPr>
            <xdr:cNvSpPr txBox="1"/>
          </xdr:nvSpPr>
          <xdr:spPr>
            <a:xfrm>
              <a:off x="24193500" y="10980420"/>
              <a:ext cx="523284" cy="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|"/>
                            <m:endChr m:val="|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𝑄</m:t>
                            </m:r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4" name="CuadroTexto 23">
              <a:extLst>
                <a:ext uri="{FF2B5EF4-FFF2-40B4-BE49-F238E27FC236}">
                  <a16:creationId xmlns:a16="http://schemas.microsoft.com/office/drawing/2014/main" id="{D962071F-11B2-43C5-A8A7-4FCED968750F}"/>
                </a:ext>
              </a:extLst>
            </xdr:cNvPr>
            <xdr:cNvSpPr txBox="1"/>
          </xdr:nvSpPr>
          <xdr:spPr>
            <a:xfrm>
              <a:off x="24193500" y="10980420"/>
              <a:ext cx="523284" cy="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|𝑄|^(</a:t>
              </a:r>
              <a:r>
                <a:rPr lang="en-US" sz="1100" b="0" i="0">
                  <a:latin typeface="Cambria Math" panose="02040503050406030204" pitchFamily="18" charset="0"/>
                </a:rPr>
                <a:t>𝑁−1)</a:t>
              </a:r>
              <a:endParaRPr lang="es-PE" sz="1100"/>
            </a:p>
          </xdr:txBody>
        </xdr:sp>
      </mc:Fallback>
    </mc:AlternateContent>
    <xdr:clientData/>
  </xdr:twoCellAnchor>
  <xdr:twoCellAnchor>
    <xdr:from>
      <xdr:col>38</xdr:col>
      <xdr:colOff>48388</xdr:colOff>
      <xdr:row>47</xdr:row>
      <xdr:rowOff>129857</xdr:rowOff>
    </xdr:from>
    <xdr:to>
      <xdr:col>38</xdr:col>
      <xdr:colOff>571672</xdr:colOff>
      <xdr:row>47</xdr:row>
      <xdr:rowOff>305290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id="{00000000-0008-0000-0100-000019000000}"/>
                </a:ext>
              </a:extLst>
            </xdr:cNvPr>
            <xdr:cNvSpPr txBox="1"/>
          </xdr:nvSpPr>
          <xdr:spPr>
            <a:xfrm>
              <a:off x="28882468" y="9403397"/>
              <a:ext cx="523284" cy="175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|"/>
                            <m:endChr m:val="|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𝑄</m:t>
                            </m:r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id="{28783EC4-A893-4C11-92E4-39592377D9AA}"/>
                </a:ext>
              </a:extLst>
            </xdr:cNvPr>
            <xdr:cNvSpPr txBox="1"/>
          </xdr:nvSpPr>
          <xdr:spPr>
            <a:xfrm>
              <a:off x="28882468" y="9403397"/>
              <a:ext cx="523284" cy="175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|𝑄|^(</a:t>
              </a:r>
              <a:r>
                <a:rPr lang="en-US" sz="1100" b="0" i="0">
                  <a:latin typeface="Cambria Math" panose="02040503050406030204" pitchFamily="18" charset="0"/>
                </a:rPr>
                <a:t>𝑁−1)</a:t>
              </a:r>
              <a:endParaRPr lang="es-PE" sz="1100"/>
            </a:p>
          </xdr:txBody>
        </xdr:sp>
      </mc:Fallback>
    </mc:AlternateContent>
    <xdr:clientData/>
  </xdr:twoCellAnchor>
  <xdr:twoCellAnchor>
    <xdr:from>
      <xdr:col>38</xdr:col>
      <xdr:colOff>757237</xdr:colOff>
      <xdr:row>47</xdr:row>
      <xdr:rowOff>100013</xdr:rowOff>
    </xdr:from>
    <xdr:to>
      <xdr:col>40</xdr:col>
      <xdr:colOff>19543</xdr:colOff>
      <xdr:row>47</xdr:row>
      <xdr:rowOff>275446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id="{00000000-0008-0000-0100-00001A000000}"/>
                </a:ext>
              </a:extLst>
            </xdr:cNvPr>
            <xdr:cNvSpPr txBox="1"/>
          </xdr:nvSpPr>
          <xdr:spPr>
            <a:xfrm>
              <a:off x="29591317" y="9373553"/>
              <a:ext cx="847266" cy="175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|"/>
                            <m:endChr m:val="|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𝑄</m:t>
                            </m:r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𝑄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id="{EBAE0B82-D4A9-4097-93E0-661E3E7270F1}"/>
                </a:ext>
              </a:extLst>
            </xdr:cNvPr>
            <xdr:cNvSpPr txBox="1"/>
          </xdr:nvSpPr>
          <xdr:spPr>
            <a:xfrm>
              <a:off x="29591317" y="9373553"/>
              <a:ext cx="847266" cy="175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|𝑄|^(</a:t>
              </a:r>
              <a:r>
                <a:rPr lang="en-US" sz="1100" b="0" i="0">
                  <a:latin typeface="Cambria Math" panose="02040503050406030204" pitchFamily="18" charset="0"/>
                </a:rPr>
                <a:t>𝑁−1)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×𝑄</a:t>
              </a:r>
              <a:endParaRPr lang="es-PE" sz="1100"/>
            </a:p>
          </xdr:txBody>
        </xdr:sp>
      </mc:Fallback>
    </mc:AlternateContent>
    <xdr:clientData/>
  </xdr:twoCellAnchor>
  <xdr:twoCellAnchor>
    <xdr:from>
      <xdr:col>38</xdr:col>
      <xdr:colOff>757237</xdr:colOff>
      <xdr:row>56</xdr:row>
      <xdr:rowOff>85726</xdr:rowOff>
    </xdr:from>
    <xdr:to>
      <xdr:col>40</xdr:col>
      <xdr:colOff>19543</xdr:colOff>
      <xdr:row>56</xdr:row>
      <xdr:rowOff>261159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id="{00000000-0008-0000-0100-00001B000000}"/>
                </a:ext>
              </a:extLst>
            </xdr:cNvPr>
            <xdr:cNvSpPr txBox="1"/>
          </xdr:nvSpPr>
          <xdr:spPr>
            <a:xfrm>
              <a:off x="29591317" y="10980420"/>
              <a:ext cx="847266" cy="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|"/>
                            <m:endChr m:val="|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𝑄</m:t>
                            </m:r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𝑄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id="{77FC5F04-A6A3-49A3-9594-6667296F9E0B}"/>
                </a:ext>
              </a:extLst>
            </xdr:cNvPr>
            <xdr:cNvSpPr txBox="1"/>
          </xdr:nvSpPr>
          <xdr:spPr>
            <a:xfrm>
              <a:off x="29591317" y="10980420"/>
              <a:ext cx="847266" cy="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|𝑄|^(</a:t>
              </a:r>
              <a:r>
                <a:rPr lang="en-US" sz="1100" b="0" i="0">
                  <a:latin typeface="Cambria Math" panose="02040503050406030204" pitchFamily="18" charset="0"/>
                </a:rPr>
                <a:t>𝑁−1)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×𝑄</a:t>
              </a:r>
              <a:endParaRPr lang="es-PE" sz="1100"/>
            </a:p>
          </xdr:txBody>
        </xdr:sp>
      </mc:Fallback>
    </mc:AlternateContent>
    <xdr:clientData/>
  </xdr:twoCellAnchor>
  <xdr:twoCellAnchor>
    <xdr:from>
      <xdr:col>38</xdr:col>
      <xdr:colOff>114300</xdr:colOff>
      <xdr:row>56</xdr:row>
      <xdr:rowOff>61913</xdr:rowOff>
    </xdr:from>
    <xdr:to>
      <xdr:col>38</xdr:col>
      <xdr:colOff>637584</xdr:colOff>
      <xdr:row>56</xdr:row>
      <xdr:rowOff>237346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id="{00000000-0008-0000-0100-00001C000000}"/>
                </a:ext>
              </a:extLst>
            </xdr:cNvPr>
            <xdr:cNvSpPr txBox="1"/>
          </xdr:nvSpPr>
          <xdr:spPr>
            <a:xfrm>
              <a:off x="28948380" y="10980420"/>
              <a:ext cx="523284" cy="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|"/>
                            <m:endChr m:val="|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𝑄</m:t>
                            </m:r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id="{3D0FEC2A-E3C1-4D8D-BF5C-4568E06F77B9}"/>
                </a:ext>
              </a:extLst>
            </xdr:cNvPr>
            <xdr:cNvSpPr txBox="1"/>
          </xdr:nvSpPr>
          <xdr:spPr>
            <a:xfrm>
              <a:off x="28948380" y="10980420"/>
              <a:ext cx="523284" cy="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|𝑄|^(</a:t>
              </a:r>
              <a:r>
                <a:rPr lang="en-US" sz="1100" b="0" i="0">
                  <a:latin typeface="Cambria Math" panose="02040503050406030204" pitchFamily="18" charset="0"/>
                </a:rPr>
                <a:t>𝑁−1)</a:t>
              </a:r>
              <a:endParaRPr lang="es-PE" sz="1100"/>
            </a:p>
          </xdr:txBody>
        </xdr:sp>
      </mc:Fallback>
    </mc:AlternateContent>
    <xdr:clientData/>
  </xdr:twoCellAnchor>
  <xdr:twoCellAnchor>
    <xdr:from>
      <xdr:col>44</xdr:col>
      <xdr:colOff>48388</xdr:colOff>
      <xdr:row>47</xdr:row>
      <xdr:rowOff>129857</xdr:rowOff>
    </xdr:from>
    <xdr:to>
      <xdr:col>44</xdr:col>
      <xdr:colOff>571672</xdr:colOff>
      <xdr:row>47</xdr:row>
      <xdr:rowOff>305290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>
              <a:extLst>
                <a:ext uri="{FF2B5EF4-FFF2-40B4-BE49-F238E27FC236}">
                  <a16:creationId xmlns:a16="http://schemas.microsoft.com/office/drawing/2014/main" id="{00000000-0008-0000-0100-00001D000000}"/>
                </a:ext>
              </a:extLst>
            </xdr:cNvPr>
            <xdr:cNvSpPr txBox="1"/>
          </xdr:nvSpPr>
          <xdr:spPr>
            <a:xfrm>
              <a:off x="33637348" y="9403397"/>
              <a:ext cx="523284" cy="175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|"/>
                            <m:endChr m:val="|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𝑄</m:t>
                            </m:r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9" name="CuadroTexto 28">
              <a:extLst>
                <a:ext uri="{FF2B5EF4-FFF2-40B4-BE49-F238E27FC236}">
                  <a16:creationId xmlns:a16="http://schemas.microsoft.com/office/drawing/2014/main" id="{A465D696-2B1A-4873-980A-E9916C36E8D9}"/>
                </a:ext>
              </a:extLst>
            </xdr:cNvPr>
            <xdr:cNvSpPr txBox="1"/>
          </xdr:nvSpPr>
          <xdr:spPr>
            <a:xfrm>
              <a:off x="33637348" y="9403397"/>
              <a:ext cx="523284" cy="175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|𝑄|^(</a:t>
              </a:r>
              <a:r>
                <a:rPr lang="en-US" sz="1100" b="0" i="0">
                  <a:latin typeface="Cambria Math" panose="02040503050406030204" pitchFamily="18" charset="0"/>
                </a:rPr>
                <a:t>𝑁−1)</a:t>
              </a:r>
              <a:endParaRPr lang="es-PE" sz="1100"/>
            </a:p>
          </xdr:txBody>
        </xdr:sp>
      </mc:Fallback>
    </mc:AlternateContent>
    <xdr:clientData/>
  </xdr:twoCellAnchor>
  <xdr:twoCellAnchor>
    <xdr:from>
      <xdr:col>44</xdr:col>
      <xdr:colOff>752474</xdr:colOff>
      <xdr:row>47</xdr:row>
      <xdr:rowOff>80964</xdr:rowOff>
    </xdr:from>
    <xdr:to>
      <xdr:col>46</xdr:col>
      <xdr:colOff>14780</xdr:colOff>
      <xdr:row>47</xdr:row>
      <xdr:rowOff>256397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id="{00000000-0008-0000-0100-00001E000000}"/>
                </a:ext>
              </a:extLst>
            </xdr:cNvPr>
            <xdr:cNvSpPr txBox="1"/>
          </xdr:nvSpPr>
          <xdr:spPr>
            <a:xfrm>
              <a:off x="34341434" y="9354504"/>
              <a:ext cx="847266" cy="175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|"/>
                            <m:endChr m:val="|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𝑄</m:t>
                            </m:r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𝑄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id="{DE7784B7-0387-49EF-AD0F-ECDF8EC4148D}"/>
                </a:ext>
              </a:extLst>
            </xdr:cNvPr>
            <xdr:cNvSpPr txBox="1"/>
          </xdr:nvSpPr>
          <xdr:spPr>
            <a:xfrm>
              <a:off x="34341434" y="9354504"/>
              <a:ext cx="847266" cy="175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|𝑄|^(</a:t>
              </a:r>
              <a:r>
                <a:rPr lang="en-US" sz="1100" b="0" i="0">
                  <a:latin typeface="Cambria Math" panose="02040503050406030204" pitchFamily="18" charset="0"/>
                </a:rPr>
                <a:t>𝑁−1)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×𝑄</a:t>
              </a:r>
              <a:endParaRPr lang="es-PE" sz="1100"/>
            </a:p>
          </xdr:txBody>
        </xdr:sp>
      </mc:Fallback>
    </mc:AlternateContent>
    <xdr:clientData/>
  </xdr:twoCellAnchor>
  <xdr:twoCellAnchor>
    <xdr:from>
      <xdr:col>44</xdr:col>
      <xdr:colOff>747712</xdr:colOff>
      <xdr:row>56</xdr:row>
      <xdr:rowOff>95251</xdr:rowOff>
    </xdr:from>
    <xdr:to>
      <xdr:col>46</xdr:col>
      <xdr:colOff>10018</xdr:colOff>
      <xdr:row>56</xdr:row>
      <xdr:rowOff>270684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>
              <a:extLst>
                <a:ext uri="{FF2B5EF4-FFF2-40B4-BE49-F238E27FC236}">
                  <a16:creationId xmlns:a16="http://schemas.microsoft.com/office/drawing/2014/main" id="{00000000-0008-0000-0100-00001F000000}"/>
                </a:ext>
              </a:extLst>
            </xdr:cNvPr>
            <xdr:cNvSpPr txBox="1"/>
          </xdr:nvSpPr>
          <xdr:spPr>
            <a:xfrm>
              <a:off x="34336672" y="10980420"/>
              <a:ext cx="847266" cy="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|"/>
                            <m:endChr m:val="|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𝑄</m:t>
                            </m:r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𝑄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1" name="CuadroTexto 30">
              <a:extLst>
                <a:ext uri="{FF2B5EF4-FFF2-40B4-BE49-F238E27FC236}">
                  <a16:creationId xmlns:a16="http://schemas.microsoft.com/office/drawing/2014/main" id="{7805127A-E0F9-4664-B7D5-5C64743C2CF1}"/>
                </a:ext>
              </a:extLst>
            </xdr:cNvPr>
            <xdr:cNvSpPr txBox="1"/>
          </xdr:nvSpPr>
          <xdr:spPr>
            <a:xfrm>
              <a:off x="34336672" y="10980420"/>
              <a:ext cx="847266" cy="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|𝑄|^(</a:t>
              </a:r>
              <a:r>
                <a:rPr lang="en-US" sz="1100" b="0" i="0">
                  <a:latin typeface="Cambria Math" panose="02040503050406030204" pitchFamily="18" charset="0"/>
                </a:rPr>
                <a:t>𝑁−1)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×𝑄</a:t>
              </a:r>
              <a:endParaRPr lang="es-PE" sz="1100"/>
            </a:p>
          </xdr:txBody>
        </xdr:sp>
      </mc:Fallback>
    </mc:AlternateContent>
    <xdr:clientData/>
  </xdr:twoCellAnchor>
  <xdr:twoCellAnchor>
    <xdr:from>
      <xdr:col>44</xdr:col>
      <xdr:colOff>114300</xdr:colOff>
      <xdr:row>56</xdr:row>
      <xdr:rowOff>61913</xdr:rowOff>
    </xdr:from>
    <xdr:to>
      <xdr:col>44</xdr:col>
      <xdr:colOff>637584</xdr:colOff>
      <xdr:row>56</xdr:row>
      <xdr:rowOff>237346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id="{00000000-0008-0000-0100-000020000000}"/>
                </a:ext>
              </a:extLst>
            </xdr:cNvPr>
            <xdr:cNvSpPr txBox="1"/>
          </xdr:nvSpPr>
          <xdr:spPr>
            <a:xfrm>
              <a:off x="33703260" y="10980420"/>
              <a:ext cx="523284" cy="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|"/>
                            <m:endChr m:val="|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𝑄</m:t>
                            </m:r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id="{547D5609-EBC6-4B10-AB5E-33FFE3C9449B}"/>
                </a:ext>
              </a:extLst>
            </xdr:cNvPr>
            <xdr:cNvSpPr txBox="1"/>
          </xdr:nvSpPr>
          <xdr:spPr>
            <a:xfrm>
              <a:off x="33703260" y="10980420"/>
              <a:ext cx="523284" cy="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|𝑄|^(</a:t>
              </a:r>
              <a:r>
                <a:rPr lang="en-US" sz="1100" b="0" i="0">
                  <a:latin typeface="Cambria Math" panose="02040503050406030204" pitchFamily="18" charset="0"/>
                </a:rPr>
                <a:t>𝑁−1)</a:t>
              </a:r>
              <a:endParaRPr lang="es-PE" sz="1100"/>
            </a:p>
          </xdr:txBody>
        </xdr:sp>
      </mc:Fallback>
    </mc:AlternateContent>
    <xdr:clientData/>
  </xdr:twoCellAnchor>
  <xdr:twoCellAnchor>
    <xdr:from>
      <xdr:col>50</xdr:col>
      <xdr:colOff>48388</xdr:colOff>
      <xdr:row>47</xdr:row>
      <xdr:rowOff>129857</xdr:rowOff>
    </xdr:from>
    <xdr:to>
      <xdr:col>50</xdr:col>
      <xdr:colOff>571672</xdr:colOff>
      <xdr:row>47</xdr:row>
      <xdr:rowOff>305290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id="{00000000-0008-0000-0100-000021000000}"/>
                </a:ext>
              </a:extLst>
            </xdr:cNvPr>
            <xdr:cNvSpPr txBox="1"/>
          </xdr:nvSpPr>
          <xdr:spPr>
            <a:xfrm>
              <a:off x="38392228" y="9403397"/>
              <a:ext cx="523284" cy="175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|"/>
                            <m:endChr m:val="|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𝑄</m:t>
                            </m:r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id="{BDC13C1F-3095-4CDD-9138-7369DCBCDDE3}"/>
                </a:ext>
              </a:extLst>
            </xdr:cNvPr>
            <xdr:cNvSpPr txBox="1"/>
          </xdr:nvSpPr>
          <xdr:spPr>
            <a:xfrm>
              <a:off x="38392228" y="9403397"/>
              <a:ext cx="523284" cy="175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|𝑄|^(</a:t>
              </a:r>
              <a:r>
                <a:rPr lang="en-US" sz="1100" b="0" i="0">
                  <a:latin typeface="Cambria Math" panose="02040503050406030204" pitchFamily="18" charset="0"/>
                </a:rPr>
                <a:t>𝑁−1)</a:t>
              </a:r>
              <a:endParaRPr lang="es-PE" sz="1100"/>
            </a:p>
          </xdr:txBody>
        </xdr:sp>
      </mc:Fallback>
    </mc:AlternateContent>
    <xdr:clientData/>
  </xdr:twoCellAnchor>
  <xdr:twoCellAnchor>
    <xdr:from>
      <xdr:col>50</xdr:col>
      <xdr:colOff>752474</xdr:colOff>
      <xdr:row>47</xdr:row>
      <xdr:rowOff>80964</xdr:rowOff>
    </xdr:from>
    <xdr:to>
      <xdr:col>52</xdr:col>
      <xdr:colOff>14780</xdr:colOff>
      <xdr:row>47</xdr:row>
      <xdr:rowOff>256397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id="{00000000-0008-0000-0100-000022000000}"/>
                </a:ext>
              </a:extLst>
            </xdr:cNvPr>
            <xdr:cNvSpPr txBox="1"/>
          </xdr:nvSpPr>
          <xdr:spPr>
            <a:xfrm>
              <a:off x="39096314" y="9354504"/>
              <a:ext cx="847266" cy="175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|"/>
                            <m:endChr m:val="|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𝑄</m:t>
                            </m:r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𝑄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id="{5C430B8B-E09A-4DB0-BF9C-ACCCA2214369}"/>
                </a:ext>
              </a:extLst>
            </xdr:cNvPr>
            <xdr:cNvSpPr txBox="1"/>
          </xdr:nvSpPr>
          <xdr:spPr>
            <a:xfrm>
              <a:off x="39096314" y="9354504"/>
              <a:ext cx="847266" cy="175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|𝑄|^(</a:t>
              </a:r>
              <a:r>
                <a:rPr lang="en-US" sz="1100" b="0" i="0">
                  <a:latin typeface="Cambria Math" panose="02040503050406030204" pitchFamily="18" charset="0"/>
                </a:rPr>
                <a:t>𝑁−1)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×𝑄</a:t>
              </a:r>
              <a:endParaRPr lang="es-PE" sz="1100"/>
            </a:p>
          </xdr:txBody>
        </xdr:sp>
      </mc:Fallback>
    </mc:AlternateContent>
    <xdr:clientData/>
  </xdr:twoCellAnchor>
  <xdr:twoCellAnchor>
    <xdr:from>
      <xdr:col>50</xdr:col>
      <xdr:colOff>747712</xdr:colOff>
      <xdr:row>56</xdr:row>
      <xdr:rowOff>95251</xdr:rowOff>
    </xdr:from>
    <xdr:to>
      <xdr:col>52</xdr:col>
      <xdr:colOff>10018</xdr:colOff>
      <xdr:row>56</xdr:row>
      <xdr:rowOff>270684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id="{00000000-0008-0000-0100-000023000000}"/>
                </a:ext>
              </a:extLst>
            </xdr:cNvPr>
            <xdr:cNvSpPr txBox="1"/>
          </xdr:nvSpPr>
          <xdr:spPr>
            <a:xfrm>
              <a:off x="39091552" y="10980420"/>
              <a:ext cx="847266" cy="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|"/>
                            <m:endChr m:val="|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𝑄</m:t>
                            </m:r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𝑄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id="{3965D679-3332-49B3-BF6E-2A33B0A6E649}"/>
                </a:ext>
              </a:extLst>
            </xdr:cNvPr>
            <xdr:cNvSpPr txBox="1"/>
          </xdr:nvSpPr>
          <xdr:spPr>
            <a:xfrm>
              <a:off x="39091552" y="10980420"/>
              <a:ext cx="847266" cy="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|𝑄|^(</a:t>
              </a:r>
              <a:r>
                <a:rPr lang="en-US" sz="1100" b="0" i="0">
                  <a:latin typeface="Cambria Math" panose="02040503050406030204" pitchFamily="18" charset="0"/>
                </a:rPr>
                <a:t>𝑁−1)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×𝑄</a:t>
              </a:r>
              <a:endParaRPr lang="es-PE" sz="1100"/>
            </a:p>
          </xdr:txBody>
        </xdr:sp>
      </mc:Fallback>
    </mc:AlternateContent>
    <xdr:clientData/>
  </xdr:twoCellAnchor>
  <xdr:twoCellAnchor>
    <xdr:from>
      <xdr:col>50</xdr:col>
      <xdr:colOff>114300</xdr:colOff>
      <xdr:row>56</xdr:row>
      <xdr:rowOff>61913</xdr:rowOff>
    </xdr:from>
    <xdr:to>
      <xdr:col>50</xdr:col>
      <xdr:colOff>637584</xdr:colOff>
      <xdr:row>56</xdr:row>
      <xdr:rowOff>237346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>
              <a:extLst>
                <a:ext uri="{FF2B5EF4-FFF2-40B4-BE49-F238E27FC236}">
                  <a16:creationId xmlns:a16="http://schemas.microsoft.com/office/drawing/2014/main" id="{00000000-0008-0000-0100-000024000000}"/>
                </a:ext>
              </a:extLst>
            </xdr:cNvPr>
            <xdr:cNvSpPr txBox="1"/>
          </xdr:nvSpPr>
          <xdr:spPr>
            <a:xfrm>
              <a:off x="38458140" y="10980420"/>
              <a:ext cx="523284" cy="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|"/>
                            <m:endChr m:val="|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𝑄</m:t>
                            </m:r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6" name="CuadroTexto 35">
              <a:extLst>
                <a:ext uri="{FF2B5EF4-FFF2-40B4-BE49-F238E27FC236}">
                  <a16:creationId xmlns:a16="http://schemas.microsoft.com/office/drawing/2014/main" id="{3226E223-5111-4E70-BA05-40C1974E8616}"/>
                </a:ext>
              </a:extLst>
            </xdr:cNvPr>
            <xdr:cNvSpPr txBox="1"/>
          </xdr:nvSpPr>
          <xdr:spPr>
            <a:xfrm>
              <a:off x="38458140" y="10980420"/>
              <a:ext cx="523284" cy="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|𝑄|^(</a:t>
              </a:r>
              <a:r>
                <a:rPr lang="en-US" sz="1100" b="0" i="0">
                  <a:latin typeface="Cambria Math" panose="02040503050406030204" pitchFamily="18" charset="0"/>
                </a:rPr>
                <a:t>𝑁−1)</a:t>
              </a:r>
              <a:endParaRPr lang="es-PE" sz="1100"/>
            </a:p>
          </xdr:txBody>
        </xdr:sp>
      </mc:Fallback>
    </mc:AlternateContent>
    <xdr:clientData/>
  </xdr:twoCellAnchor>
  <xdr:twoCellAnchor>
    <xdr:from>
      <xdr:col>56</xdr:col>
      <xdr:colOff>48388</xdr:colOff>
      <xdr:row>47</xdr:row>
      <xdr:rowOff>129857</xdr:rowOff>
    </xdr:from>
    <xdr:to>
      <xdr:col>56</xdr:col>
      <xdr:colOff>571672</xdr:colOff>
      <xdr:row>47</xdr:row>
      <xdr:rowOff>305290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>
              <a:extLst>
                <a:ext uri="{FF2B5EF4-FFF2-40B4-BE49-F238E27FC236}">
                  <a16:creationId xmlns:a16="http://schemas.microsoft.com/office/drawing/2014/main" id="{00000000-0008-0000-0100-000025000000}"/>
                </a:ext>
              </a:extLst>
            </xdr:cNvPr>
            <xdr:cNvSpPr txBox="1"/>
          </xdr:nvSpPr>
          <xdr:spPr>
            <a:xfrm>
              <a:off x="43147108" y="9403397"/>
              <a:ext cx="523284" cy="175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|"/>
                            <m:endChr m:val="|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𝑄</m:t>
                            </m:r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7" name="CuadroTexto 36">
              <a:extLst>
                <a:ext uri="{FF2B5EF4-FFF2-40B4-BE49-F238E27FC236}">
                  <a16:creationId xmlns:a16="http://schemas.microsoft.com/office/drawing/2014/main" id="{8EF7265B-CFD1-4854-8BB1-C2384393C641}"/>
                </a:ext>
              </a:extLst>
            </xdr:cNvPr>
            <xdr:cNvSpPr txBox="1"/>
          </xdr:nvSpPr>
          <xdr:spPr>
            <a:xfrm>
              <a:off x="43147108" y="9403397"/>
              <a:ext cx="523284" cy="175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|𝑄|^(</a:t>
              </a:r>
              <a:r>
                <a:rPr lang="en-US" sz="1100" b="0" i="0">
                  <a:latin typeface="Cambria Math" panose="02040503050406030204" pitchFamily="18" charset="0"/>
                </a:rPr>
                <a:t>𝑁−1)</a:t>
              </a:r>
              <a:endParaRPr lang="es-PE" sz="1100"/>
            </a:p>
          </xdr:txBody>
        </xdr:sp>
      </mc:Fallback>
    </mc:AlternateContent>
    <xdr:clientData/>
  </xdr:twoCellAnchor>
  <xdr:twoCellAnchor>
    <xdr:from>
      <xdr:col>56</xdr:col>
      <xdr:colOff>752474</xdr:colOff>
      <xdr:row>47</xdr:row>
      <xdr:rowOff>80964</xdr:rowOff>
    </xdr:from>
    <xdr:to>
      <xdr:col>58</xdr:col>
      <xdr:colOff>14780</xdr:colOff>
      <xdr:row>47</xdr:row>
      <xdr:rowOff>256397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>
              <a:extLst>
                <a:ext uri="{FF2B5EF4-FFF2-40B4-BE49-F238E27FC236}">
                  <a16:creationId xmlns:a16="http://schemas.microsoft.com/office/drawing/2014/main" id="{00000000-0008-0000-0100-000026000000}"/>
                </a:ext>
              </a:extLst>
            </xdr:cNvPr>
            <xdr:cNvSpPr txBox="1"/>
          </xdr:nvSpPr>
          <xdr:spPr>
            <a:xfrm>
              <a:off x="43851194" y="9354504"/>
              <a:ext cx="847266" cy="175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|"/>
                            <m:endChr m:val="|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𝑄</m:t>
                            </m:r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𝑄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8" name="CuadroTexto 37">
              <a:extLst>
                <a:ext uri="{FF2B5EF4-FFF2-40B4-BE49-F238E27FC236}">
                  <a16:creationId xmlns:a16="http://schemas.microsoft.com/office/drawing/2014/main" id="{5195535F-94C0-4E10-BD9F-1AB3FCDA9B48}"/>
                </a:ext>
              </a:extLst>
            </xdr:cNvPr>
            <xdr:cNvSpPr txBox="1"/>
          </xdr:nvSpPr>
          <xdr:spPr>
            <a:xfrm>
              <a:off x="43851194" y="9354504"/>
              <a:ext cx="847266" cy="175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|𝑄|^(</a:t>
              </a:r>
              <a:r>
                <a:rPr lang="en-US" sz="1100" b="0" i="0">
                  <a:latin typeface="Cambria Math" panose="02040503050406030204" pitchFamily="18" charset="0"/>
                </a:rPr>
                <a:t>𝑁−1)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×𝑄</a:t>
              </a:r>
              <a:endParaRPr lang="es-PE" sz="1100"/>
            </a:p>
          </xdr:txBody>
        </xdr:sp>
      </mc:Fallback>
    </mc:AlternateContent>
    <xdr:clientData/>
  </xdr:twoCellAnchor>
  <xdr:twoCellAnchor>
    <xdr:from>
      <xdr:col>56</xdr:col>
      <xdr:colOff>747712</xdr:colOff>
      <xdr:row>56</xdr:row>
      <xdr:rowOff>95251</xdr:rowOff>
    </xdr:from>
    <xdr:to>
      <xdr:col>58</xdr:col>
      <xdr:colOff>10018</xdr:colOff>
      <xdr:row>56</xdr:row>
      <xdr:rowOff>270684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id="{00000000-0008-0000-0100-000027000000}"/>
                </a:ext>
              </a:extLst>
            </xdr:cNvPr>
            <xdr:cNvSpPr txBox="1"/>
          </xdr:nvSpPr>
          <xdr:spPr>
            <a:xfrm>
              <a:off x="43846432" y="10980420"/>
              <a:ext cx="847266" cy="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|"/>
                            <m:endChr m:val="|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𝑄</m:t>
                            </m:r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𝑄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id="{6D4C8F2F-0FE1-4208-BFEB-9F9B4F40B7A5}"/>
                </a:ext>
              </a:extLst>
            </xdr:cNvPr>
            <xdr:cNvSpPr txBox="1"/>
          </xdr:nvSpPr>
          <xdr:spPr>
            <a:xfrm>
              <a:off x="43846432" y="10980420"/>
              <a:ext cx="847266" cy="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|𝑄|^(</a:t>
              </a:r>
              <a:r>
                <a:rPr lang="en-US" sz="1100" b="0" i="0">
                  <a:latin typeface="Cambria Math" panose="02040503050406030204" pitchFamily="18" charset="0"/>
                </a:rPr>
                <a:t>𝑁−1)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×𝑄</a:t>
              </a:r>
              <a:endParaRPr lang="es-PE" sz="1100"/>
            </a:p>
          </xdr:txBody>
        </xdr:sp>
      </mc:Fallback>
    </mc:AlternateContent>
    <xdr:clientData/>
  </xdr:twoCellAnchor>
  <xdr:twoCellAnchor>
    <xdr:from>
      <xdr:col>56</xdr:col>
      <xdr:colOff>114300</xdr:colOff>
      <xdr:row>56</xdr:row>
      <xdr:rowOff>61913</xdr:rowOff>
    </xdr:from>
    <xdr:to>
      <xdr:col>56</xdr:col>
      <xdr:colOff>637584</xdr:colOff>
      <xdr:row>56</xdr:row>
      <xdr:rowOff>237346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id="{00000000-0008-0000-0100-000028000000}"/>
                </a:ext>
              </a:extLst>
            </xdr:cNvPr>
            <xdr:cNvSpPr txBox="1"/>
          </xdr:nvSpPr>
          <xdr:spPr>
            <a:xfrm>
              <a:off x="43213020" y="10980420"/>
              <a:ext cx="523284" cy="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|"/>
                            <m:endChr m:val="|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𝑄</m:t>
                            </m:r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id="{21EB19F6-41EC-4678-88B5-2C76B15587F5}"/>
                </a:ext>
              </a:extLst>
            </xdr:cNvPr>
            <xdr:cNvSpPr txBox="1"/>
          </xdr:nvSpPr>
          <xdr:spPr>
            <a:xfrm>
              <a:off x="43213020" y="10980420"/>
              <a:ext cx="523284" cy="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|𝑄|^(</a:t>
              </a:r>
              <a:r>
                <a:rPr lang="en-US" sz="1100" b="0" i="0">
                  <a:latin typeface="Cambria Math" panose="02040503050406030204" pitchFamily="18" charset="0"/>
                </a:rPr>
                <a:t>𝑁−1)</a:t>
              </a:r>
              <a:endParaRPr lang="es-PE" sz="1100"/>
            </a:p>
          </xdr:txBody>
        </xdr:sp>
      </mc:Fallback>
    </mc:AlternateContent>
    <xdr:clientData/>
  </xdr:twoCellAnchor>
  <xdr:twoCellAnchor>
    <xdr:from>
      <xdr:col>62</xdr:col>
      <xdr:colOff>48388</xdr:colOff>
      <xdr:row>47</xdr:row>
      <xdr:rowOff>129857</xdr:rowOff>
    </xdr:from>
    <xdr:to>
      <xdr:col>62</xdr:col>
      <xdr:colOff>571672</xdr:colOff>
      <xdr:row>47</xdr:row>
      <xdr:rowOff>305290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>
              <a:extLst>
                <a:ext uri="{FF2B5EF4-FFF2-40B4-BE49-F238E27FC236}">
                  <a16:creationId xmlns:a16="http://schemas.microsoft.com/office/drawing/2014/main" id="{00000000-0008-0000-0100-000029000000}"/>
                </a:ext>
              </a:extLst>
            </xdr:cNvPr>
            <xdr:cNvSpPr txBox="1"/>
          </xdr:nvSpPr>
          <xdr:spPr>
            <a:xfrm>
              <a:off x="47901988" y="9403397"/>
              <a:ext cx="523284" cy="175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|"/>
                            <m:endChr m:val="|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𝑄</m:t>
                            </m:r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1" name="CuadroTexto 40">
              <a:extLst>
                <a:ext uri="{FF2B5EF4-FFF2-40B4-BE49-F238E27FC236}">
                  <a16:creationId xmlns:a16="http://schemas.microsoft.com/office/drawing/2014/main" id="{8FC58A3D-D3F5-4E3C-BE3E-A6811F1DFAC8}"/>
                </a:ext>
              </a:extLst>
            </xdr:cNvPr>
            <xdr:cNvSpPr txBox="1"/>
          </xdr:nvSpPr>
          <xdr:spPr>
            <a:xfrm>
              <a:off x="47901988" y="9403397"/>
              <a:ext cx="523284" cy="175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|𝑄|^(</a:t>
              </a:r>
              <a:r>
                <a:rPr lang="en-US" sz="1100" b="0" i="0">
                  <a:latin typeface="Cambria Math" panose="02040503050406030204" pitchFamily="18" charset="0"/>
                </a:rPr>
                <a:t>𝑁−1)</a:t>
              </a:r>
              <a:endParaRPr lang="es-PE" sz="1100"/>
            </a:p>
          </xdr:txBody>
        </xdr:sp>
      </mc:Fallback>
    </mc:AlternateContent>
    <xdr:clientData/>
  </xdr:twoCellAnchor>
  <xdr:twoCellAnchor>
    <xdr:from>
      <xdr:col>62</xdr:col>
      <xdr:colOff>752474</xdr:colOff>
      <xdr:row>47</xdr:row>
      <xdr:rowOff>80964</xdr:rowOff>
    </xdr:from>
    <xdr:to>
      <xdr:col>64</xdr:col>
      <xdr:colOff>14780</xdr:colOff>
      <xdr:row>47</xdr:row>
      <xdr:rowOff>256397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id="{00000000-0008-0000-0100-00002A000000}"/>
                </a:ext>
              </a:extLst>
            </xdr:cNvPr>
            <xdr:cNvSpPr txBox="1"/>
          </xdr:nvSpPr>
          <xdr:spPr>
            <a:xfrm>
              <a:off x="48606074" y="9354504"/>
              <a:ext cx="847266" cy="175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|"/>
                            <m:endChr m:val="|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𝑄</m:t>
                            </m:r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𝑄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id="{3D3F89BE-5066-4D2B-8811-D5C9BC71631B}"/>
                </a:ext>
              </a:extLst>
            </xdr:cNvPr>
            <xdr:cNvSpPr txBox="1"/>
          </xdr:nvSpPr>
          <xdr:spPr>
            <a:xfrm>
              <a:off x="48606074" y="9354504"/>
              <a:ext cx="847266" cy="175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|𝑄|^(</a:t>
              </a:r>
              <a:r>
                <a:rPr lang="en-US" sz="1100" b="0" i="0">
                  <a:latin typeface="Cambria Math" panose="02040503050406030204" pitchFamily="18" charset="0"/>
                </a:rPr>
                <a:t>𝑁−1)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×𝑄</a:t>
              </a:r>
              <a:endParaRPr lang="es-PE" sz="1100"/>
            </a:p>
          </xdr:txBody>
        </xdr:sp>
      </mc:Fallback>
    </mc:AlternateContent>
    <xdr:clientData/>
  </xdr:twoCellAnchor>
  <xdr:twoCellAnchor>
    <xdr:from>
      <xdr:col>62</xdr:col>
      <xdr:colOff>747712</xdr:colOff>
      <xdr:row>56</xdr:row>
      <xdr:rowOff>95251</xdr:rowOff>
    </xdr:from>
    <xdr:to>
      <xdr:col>64</xdr:col>
      <xdr:colOff>10018</xdr:colOff>
      <xdr:row>56</xdr:row>
      <xdr:rowOff>270684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>
              <a:extLst>
                <a:ext uri="{FF2B5EF4-FFF2-40B4-BE49-F238E27FC236}">
                  <a16:creationId xmlns:a16="http://schemas.microsoft.com/office/drawing/2014/main" id="{00000000-0008-0000-0100-00002B000000}"/>
                </a:ext>
              </a:extLst>
            </xdr:cNvPr>
            <xdr:cNvSpPr txBox="1"/>
          </xdr:nvSpPr>
          <xdr:spPr>
            <a:xfrm>
              <a:off x="48601312" y="10980420"/>
              <a:ext cx="847266" cy="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|"/>
                            <m:endChr m:val="|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𝑄</m:t>
                            </m:r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𝑄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3" name="CuadroTexto 42">
              <a:extLst>
                <a:ext uri="{FF2B5EF4-FFF2-40B4-BE49-F238E27FC236}">
                  <a16:creationId xmlns:a16="http://schemas.microsoft.com/office/drawing/2014/main" id="{ECCD710B-2229-436F-8CD8-19E1D224B4D3}"/>
                </a:ext>
              </a:extLst>
            </xdr:cNvPr>
            <xdr:cNvSpPr txBox="1"/>
          </xdr:nvSpPr>
          <xdr:spPr>
            <a:xfrm>
              <a:off x="48601312" y="10980420"/>
              <a:ext cx="847266" cy="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|𝑄|^(</a:t>
              </a:r>
              <a:r>
                <a:rPr lang="en-US" sz="1100" b="0" i="0">
                  <a:latin typeface="Cambria Math" panose="02040503050406030204" pitchFamily="18" charset="0"/>
                </a:rPr>
                <a:t>𝑁−1)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×𝑄</a:t>
              </a:r>
              <a:endParaRPr lang="es-PE" sz="1100"/>
            </a:p>
          </xdr:txBody>
        </xdr:sp>
      </mc:Fallback>
    </mc:AlternateContent>
    <xdr:clientData/>
  </xdr:twoCellAnchor>
  <xdr:twoCellAnchor>
    <xdr:from>
      <xdr:col>62</xdr:col>
      <xdr:colOff>114300</xdr:colOff>
      <xdr:row>56</xdr:row>
      <xdr:rowOff>61913</xdr:rowOff>
    </xdr:from>
    <xdr:to>
      <xdr:col>62</xdr:col>
      <xdr:colOff>637584</xdr:colOff>
      <xdr:row>56</xdr:row>
      <xdr:rowOff>237346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CuadroTexto 43">
              <a:extLst>
                <a:ext uri="{FF2B5EF4-FFF2-40B4-BE49-F238E27FC236}">
                  <a16:creationId xmlns:a16="http://schemas.microsoft.com/office/drawing/2014/main" id="{00000000-0008-0000-0100-00002C000000}"/>
                </a:ext>
              </a:extLst>
            </xdr:cNvPr>
            <xdr:cNvSpPr txBox="1"/>
          </xdr:nvSpPr>
          <xdr:spPr>
            <a:xfrm>
              <a:off x="47967900" y="10980420"/>
              <a:ext cx="523284" cy="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|"/>
                            <m:endChr m:val="|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𝑄</m:t>
                            </m:r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4" name="CuadroTexto 43">
              <a:extLst>
                <a:ext uri="{FF2B5EF4-FFF2-40B4-BE49-F238E27FC236}">
                  <a16:creationId xmlns:a16="http://schemas.microsoft.com/office/drawing/2014/main" id="{BF2807BD-6641-4FC8-B605-3508512ACFA5}"/>
                </a:ext>
              </a:extLst>
            </xdr:cNvPr>
            <xdr:cNvSpPr txBox="1"/>
          </xdr:nvSpPr>
          <xdr:spPr>
            <a:xfrm>
              <a:off x="47967900" y="10980420"/>
              <a:ext cx="523284" cy="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|𝑄|^(</a:t>
              </a:r>
              <a:r>
                <a:rPr lang="en-US" sz="1100" b="0" i="0">
                  <a:latin typeface="Cambria Math" panose="02040503050406030204" pitchFamily="18" charset="0"/>
                </a:rPr>
                <a:t>𝑁−1)</a:t>
              </a:r>
              <a:endParaRPr lang="es-PE" sz="1100"/>
            </a:p>
          </xdr:txBody>
        </xdr:sp>
      </mc:Fallback>
    </mc:AlternateContent>
    <xdr:clientData/>
  </xdr:twoCellAnchor>
  <xdr:twoCellAnchor>
    <xdr:from>
      <xdr:col>68</xdr:col>
      <xdr:colOff>48388</xdr:colOff>
      <xdr:row>47</xdr:row>
      <xdr:rowOff>129857</xdr:rowOff>
    </xdr:from>
    <xdr:to>
      <xdr:col>68</xdr:col>
      <xdr:colOff>571672</xdr:colOff>
      <xdr:row>47</xdr:row>
      <xdr:rowOff>305290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CuadroTexto 44">
              <a:extLst>
                <a:ext uri="{FF2B5EF4-FFF2-40B4-BE49-F238E27FC236}">
                  <a16:creationId xmlns:a16="http://schemas.microsoft.com/office/drawing/2014/main" id="{00000000-0008-0000-0100-00002D000000}"/>
                </a:ext>
              </a:extLst>
            </xdr:cNvPr>
            <xdr:cNvSpPr txBox="1"/>
          </xdr:nvSpPr>
          <xdr:spPr>
            <a:xfrm>
              <a:off x="52656868" y="9403397"/>
              <a:ext cx="523284" cy="175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|"/>
                            <m:endChr m:val="|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𝑄</m:t>
                            </m:r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5" name="CuadroTexto 44">
              <a:extLst>
                <a:ext uri="{FF2B5EF4-FFF2-40B4-BE49-F238E27FC236}">
                  <a16:creationId xmlns:a16="http://schemas.microsoft.com/office/drawing/2014/main" id="{FB8A0AE7-D4BE-45C5-8B33-24F07A5EF30C}"/>
                </a:ext>
              </a:extLst>
            </xdr:cNvPr>
            <xdr:cNvSpPr txBox="1"/>
          </xdr:nvSpPr>
          <xdr:spPr>
            <a:xfrm>
              <a:off x="52656868" y="9403397"/>
              <a:ext cx="523284" cy="175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|𝑄|^(</a:t>
              </a:r>
              <a:r>
                <a:rPr lang="en-US" sz="1100" b="0" i="0">
                  <a:latin typeface="Cambria Math" panose="02040503050406030204" pitchFamily="18" charset="0"/>
                </a:rPr>
                <a:t>𝑁−1)</a:t>
              </a:r>
              <a:endParaRPr lang="es-PE" sz="1100"/>
            </a:p>
          </xdr:txBody>
        </xdr:sp>
      </mc:Fallback>
    </mc:AlternateContent>
    <xdr:clientData/>
  </xdr:twoCellAnchor>
  <xdr:twoCellAnchor>
    <xdr:from>
      <xdr:col>68</xdr:col>
      <xdr:colOff>752474</xdr:colOff>
      <xdr:row>47</xdr:row>
      <xdr:rowOff>80964</xdr:rowOff>
    </xdr:from>
    <xdr:to>
      <xdr:col>70</xdr:col>
      <xdr:colOff>14780</xdr:colOff>
      <xdr:row>47</xdr:row>
      <xdr:rowOff>256397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CuadroTexto 45">
              <a:extLst>
                <a:ext uri="{FF2B5EF4-FFF2-40B4-BE49-F238E27FC236}">
                  <a16:creationId xmlns:a16="http://schemas.microsoft.com/office/drawing/2014/main" id="{00000000-0008-0000-0100-00002E000000}"/>
                </a:ext>
              </a:extLst>
            </xdr:cNvPr>
            <xdr:cNvSpPr txBox="1"/>
          </xdr:nvSpPr>
          <xdr:spPr>
            <a:xfrm>
              <a:off x="53360954" y="9354504"/>
              <a:ext cx="847266" cy="175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|"/>
                            <m:endChr m:val="|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𝑄</m:t>
                            </m:r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𝑄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6" name="CuadroTexto 45">
              <a:extLst>
                <a:ext uri="{FF2B5EF4-FFF2-40B4-BE49-F238E27FC236}">
                  <a16:creationId xmlns:a16="http://schemas.microsoft.com/office/drawing/2014/main" id="{65FD9602-313B-4B99-91D9-61347DE1FCB9}"/>
                </a:ext>
              </a:extLst>
            </xdr:cNvPr>
            <xdr:cNvSpPr txBox="1"/>
          </xdr:nvSpPr>
          <xdr:spPr>
            <a:xfrm>
              <a:off x="53360954" y="9354504"/>
              <a:ext cx="847266" cy="175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|𝑄|^(</a:t>
              </a:r>
              <a:r>
                <a:rPr lang="en-US" sz="1100" b="0" i="0">
                  <a:latin typeface="Cambria Math" panose="02040503050406030204" pitchFamily="18" charset="0"/>
                </a:rPr>
                <a:t>𝑁−1)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×𝑄</a:t>
              </a:r>
              <a:endParaRPr lang="es-PE" sz="1100"/>
            </a:p>
          </xdr:txBody>
        </xdr:sp>
      </mc:Fallback>
    </mc:AlternateContent>
    <xdr:clientData/>
  </xdr:twoCellAnchor>
  <xdr:twoCellAnchor>
    <xdr:from>
      <xdr:col>68</xdr:col>
      <xdr:colOff>747712</xdr:colOff>
      <xdr:row>56</xdr:row>
      <xdr:rowOff>95251</xdr:rowOff>
    </xdr:from>
    <xdr:to>
      <xdr:col>70</xdr:col>
      <xdr:colOff>10018</xdr:colOff>
      <xdr:row>56</xdr:row>
      <xdr:rowOff>270684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CuadroTexto 46">
              <a:extLst>
                <a:ext uri="{FF2B5EF4-FFF2-40B4-BE49-F238E27FC236}">
                  <a16:creationId xmlns:a16="http://schemas.microsoft.com/office/drawing/2014/main" id="{00000000-0008-0000-0100-00002F000000}"/>
                </a:ext>
              </a:extLst>
            </xdr:cNvPr>
            <xdr:cNvSpPr txBox="1"/>
          </xdr:nvSpPr>
          <xdr:spPr>
            <a:xfrm>
              <a:off x="53356192" y="10980420"/>
              <a:ext cx="847266" cy="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|"/>
                            <m:endChr m:val="|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𝑄</m:t>
                            </m:r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𝑄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7" name="CuadroTexto 46">
              <a:extLst>
                <a:ext uri="{FF2B5EF4-FFF2-40B4-BE49-F238E27FC236}">
                  <a16:creationId xmlns:a16="http://schemas.microsoft.com/office/drawing/2014/main" id="{812529FC-FD88-4BDF-A5A4-F1331377F161}"/>
                </a:ext>
              </a:extLst>
            </xdr:cNvPr>
            <xdr:cNvSpPr txBox="1"/>
          </xdr:nvSpPr>
          <xdr:spPr>
            <a:xfrm>
              <a:off x="53356192" y="10980420"/>
              <a:ext cx="847266" cy="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|𝑄|^(</a:t>
              </a:r>
              <a:r>
                <a:rPr lang="en-US" sz="1100" b="0" i="0">
                  <a:latin typeface="Cambria Math" panose="02040503050406030204" pitchFamily="18" charset="0"/>
                </a:rPr>
                <a:t>𝑁−1)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×𝑄</a:t>
              </a:r>
              <a:endParaRPr lang="es-PE" sz="1100"/>
            </a:p>
          </xdr:txBody>
        </xdr:sp>
      </mc:Fallback>
    </mc:AlternateContent>
    <xdr:clientData/>
  </xdr:twoCellAnchor>
  <xdr:twoCellAnchor>
    <xdr:from>
      <xdr:col>68</xdr:col>
      <xdr:colOff>114300</xdr:colOff>
      <xdr:row>56</xdr:row>
      <xdr:rowOff>61913</xdr:rowOff>
    </xdr:from>
    <xdr:to>
      <xdr:col>68</xdr:col>
      <xdr:colOff>637584</xdr:colOff>
      <xdr:row>56</xdr:row>
      <xdr:rowOff>237346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>
              <a:extLst>
                <a:ext uri="{FF2B5EF4-FFF2-40B4-BE49-F238E27FC236}">
                  <a16:creationId xmlns:a16="http://schemas.microsoft.com/office/drawing/2014/main" id="{00000000-0008-0000-0100-000030000000}"/>
                </a:ext>
              </a:extLst>
            </xdr:cNvPr>
            <xdr:cNvSpPr txBox="1"/>
          </xdr:nvSpPr>
          <xdr:spPr>
            <a:xfrm>
              <a:off x="52722780" y="10980420"/>
              <a:ext cx="523284" cy="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|"/>
                            <m:endChr m:val="|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𝑄</m:t>
                            </m:r>
                          </m:e>
                        </m:d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𝑁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8" name="CuadroTexto 47">
              <a:extLst>
                <a:ext uri="{FF2B5EF4-FFF2-40B4-BE49-F238E27FC236}">
                  <a16:creationId xmlns:a16="http://schemas.microsoft.com/office/drawing/2014/main" id="{A6198420-A5BF-4249-8CB5-55D6BB20C1AA}"/>
                </a:ext>
              </a:extLst>
            </xdr:cNvPr>
            <xdr:cNvSpPr txBox="1"/>
          </xdr:nvSpPr>
          <xdr:spPr>
            <a:xfrm>
              <a:off x="52722780" y="10980420"/>
              <a:ext cx="523284" cy="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|𝑄|^(</a:t>
              </a:r>
              <a:r>
                <a:rPr lang="en-US" sz="1100" b="0" i="0">
                  <a:latin typeface="Cambria Math" panose="02040503050406030204" pitchFamily="18" charset="0"/>
                </a:rPr>
                <a:t>𝑁−1)</a:t>
              </a:r>
              <a:endParaRPr lang="es-PE" sz="1100"/>
            </a:p>
          </xdr:txBody>
        </xdr:sp>
      </mc:Fallback>
    </mc:AlternateContent>
    <xdr:clientData/>
  </xdr:twoCellAnchor>
  <xdr:twoCellAnchor>
    <xdr:from>
      <xdr:col>2</xdr:col>
      <xdr:colOff>566970</xdr:colOff>
      <xdr:row>28</xdr:row>
      <xdr:rowOff>120036</xdr:rowOff>
    </xdr:from>
    <xdr:to>
      <xdr:col>3</xdr:col>
      <xdr:colOff>488590</xdr:colOff>
      <xdr:row>31</xdr:row>
      <xdr:rowOff>18497</xdr:rowOff>
    </xdr:to>
    <xdr:grpSp>
      <xdr:nvGrpSpPr>
        <xdr:cNvPr id="49" name="Grupo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GrpSpPr/>
      </xdr:nvGrpSpPr>
      <xdr:grpSpPr>
        <a:xfrm>
          <a:off x="2214795" y="6025536"/>
          <a:ext cx="502645" cy="546161"/>
          <a:chOff x="2062395" y="3453786"/>
          <a:chExt cx="502645" cy="393761"/>
        </a:xfrm>
      </xdr:grpSpPr>
      <xdr:sp macro="" textlink="">
        <xdr:nvSpPr>
          <xdr:cNvPr id="50" name="Arco 49">
            <a:extLst>
              <a:ext uri="{FF2B5EF4-FFF2-40B4-BE49-F238E27FC236}">
                <a16:creationId xmlns:a16="http://schemas.microsoft.com/office/drawing/2014/main" id="{00000000-0008-0000-0100-000032000000}"/>
              </a:ext>
            </a:extLst>
          </xdr:cNvPr>
          <xdr:cNvSpPr/>
        </xdr:nvSpPr>
        <xdr:spPr>
          <a:xfrm rot="20748155">
            <a:off x="2062395" y="3453786"/>
            <a:ext cx="502645" cy="344216"/>
          </a:xfrm>
          <a:prstGeom prst="arc">
            <a:avLst>
              <a:gd name="adj1" fmla="val 16200000"/>
              <a:gd name="adj2" fmla="val 3946474"/>
            </a:avLst>
          </a:prstGeom>
          <a:ln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51" name="Triángulo isósceles 50">
            <a:extLst>
              <a:ext uri="{FF2B5EF4-FFF2-40B4-BE49-F238E27FC236}">
                <a16:creationId xmlns:a16="http://schemas.microsoft.com/office/drawing/2014/main" id="{00000000-0008-0000-0100-000033000000}"/>
              </a:ext>
            </a:extLst>
          </xdr:cNvPr>
          <xdr:cNvSpPr/>
        </xdr:nvSpPr>
        <xdr:spPr>
          <a:xfrm rot="13021077">
            <a:off x="2332340" y="3748124"/>
            <a:ext cx="130045" cy="99423"/>
          </a:xfrm>
          <a:prstGeom prst="triangle">
            <a:avLst/>
          </a:prstGeom>
          <a:solidFill>
            <a:schemeClr val="accent2">
              <a:lumMod val="75000"/>
            </a:schemeClr>
          </a:solidFill>
          <a:ln w="3175">
            <a:solidFill>
              <a:schemeClr val="accent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</xdr:grpSp>
    <xdr:clientData/>
  </xdr:twoCellAnchor>
  <xdr:twoCellAnchor>
    <xdr:from>
      <xdr:col>2</xdr:col>
      <xdr:colOff>271463</xdr:colOff>
      <xdr:row>27</xdr:row>
      <xdr:rowOff>104776</xdr:rowOff>
    </xdr:from>
    <xdr:to>
      <xdr:col>3</xdr:col>
      <xdr:colOff>80963</xdr:colOff>
      <xdr:row>27</xdr:row>
      <xdr:rowOff>104776</xdr:rowOff>
    </xdr:to>
    <xdr:cxnSp macro="">
      <xdr:nvCxnSpPr>
        <xdr:cNvPr id="52" name="Conector recto de flecha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CxnSpPr/>
      </xdr:nvCxnSpPr>
      <xdr:spPr>
        <a:xfrm flipV="1">
          <a:off x="1970723" y="5621656"/>
          <a:ext cx="40386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233363</xdr:colOff>
      <xdr:row>32</xdr:row>
      <xdr:rowOff>90487</xdr:rowOff>
    </xdr:from>
    <xdr:to>
      <xdr:col>3</xdr:col>
      <xdr:colOff>33338</xdr:colOff>
      <xdr:row>32</xdr:row>
      <xdr:rowOff>90487</xdr:rowOff>
    </xdr:to>
    <xdr:cxnSp macro="">
      <xdr:nvCxnSpPr>
        <xdr:cNvPr id="53" name="Conector recto de flecha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CxnSpPr/>
      </xdr:nvCxnSpPr>
      <xdr:spPr>
        <a:xfrm>
          <a:off x="1932623" y="6605587"/>
          <a:ext cx="39433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</xdr:colOff>
      <xdr:row>29</xdr:row>
      <xdr:rowOff>61913</xdr:rowOff>
    </xdr:from>
    <xdr:to>
      <xdr:col>1</xdr:col>
      <xdr:colOff>76200</xdr:colOff>
      <xdr:row>31</xdr:row>
      <xdr:rowOff>114301</xdr:rowOff>
    </xdr:to>
    <xdr:cxnSp macro="">
      <xdr:nvCxnSpPr>
        <xdr:cNvPr id="54" name="Conector recto de flecha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CxnSpPr/>
      </xdr:nvCxnSpPr>
      <xdr:spPr>
        <a:xfrm flipH="1">
          <a:off x="990600" y="5944553"/>
          <a:ext cx="0" cy="50196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423863</xdr:colOff>
      <xdr:row>28</xdr:row>
      <xdr:rowOff>176213</xdr:rowOff>
    </xdr:from>
    <xdr:to>
      <xdr:col>4</xdr:col>
      <xdr:colOff>423863</xdr:colOff>
      <xdr:row>31</xdr:row>
      <xdr:rowOff>23813</xdr:rowOff>
    </xdr:to>
    <xdr:cxnSp macro="">
      <xdr:nvCxnSpPr>
        <xdr:cNvPr id="55" name="Conector recto de flecha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CxnSpPr/>
      </xdr:nvCxnSpPr>
      <xdr:spPr>
        <a:xfrm flipH="1">
          <a:off x="3311843" y="5875973"/>
          <a:ext cx="0" cy="4800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798196</xdr:colOff>
      <xdr:row>3</xdr:row>
      <xdr:rowOff>175428</xdr:rowOff>
    </xdr:from>
    <xdr:to>
      <xdr:col>0</xdr:col>
      <xdr:colOff>867212</xdr:colOff>
      <xdr:row>5</xdr:row>
      <xdr:rowOff>2347</xdr:rowOff>
    </xdr:to>
    <xdr:grpSp>
      <xdr:nvGrpSpPr>
        <xdr:cNvPr id="56" name="Grupo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GrpSpPr/>
      </xdr:nvGrpSpPr>
      <xdr:grpSpPr>
        <a:xfrm>
          <a:off x="798196" y="1318428"/>
          <a:ext cx="69016" cy="207919"/>
          <a:chOff x="588962" y="576508"/>
          <a:chExt cx="297675" cy="187554"/>
        </a:xfrm>
      </xdr:grpSpPr>
      <xdr:cxnSp macro="">
        <xdr:nvCxnSpPr>
          <xdr:cNvPr id="57" name="Conector recto de flecha 56">
            <a:extLst>
              <a:ext uri="{FF2B5EF4-FFF2-40B4-BE49-F238E27FC236}">
                <a16:creationId xmlns:a16="http://schemas.microsoft.com/office/drawing/2014/main" id="{00000000-0008-0000-0100-000039000000}"/>
              </a:ext>
            </a:extLst>
          </xdr:cNvPr>
          <xdr:cNvCxnSpPr/>
        </xdr:nvCxnSpPr>
        <xdr:spPr>
          <a:xfrm flipH="1">
            <a:off x="592260" y="582509"/>
            <a:ext cx="0" cy="181553"/>
          </a:xfrm>
          <a:prstGeom prst="straightConnector1">
            <a:avLst/>
          </a:prstGeom>
          <a:ln>
            <a:solidFill>
              <a:srgbClr val="C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Conector recto 57">
            <a:extLst>
              <a:ext uri="{FF2B5EF4-FFF2-40B4-BE49-F238E27FC236}">
                <a16:creationId xmlns:a16="http://schemas.microsoft.com/office/drawing/2014/main" id="{00000000-0008-0000-0100-00003A000000}"/>
              </a:ext>
            </a:extLst>
          </xdr:cNvPr>
          <xdr:cNvCxnSpPr/>
        </xdr:nvCxnSpPr>
        <xdr:spPr>
          <a:xfrm flipV="1">
            <a:off x="588962" y="576508"/>
            <a:ext cx="297675" cy="0"/>
          </a:xfrm>
          <a:prstGeom prst="line">
            <a:avLst/>
          </a:prstGeom>
          <a:ln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414335</xdr:colOff>
      <xdr:row>4</xdr:row>
      <xdr:rowOff>99867</xdr:rowOff>
    </xdr:from>
    <xdr:to>
      <xdr:col>5</xdr:col>
      <xdr:colOff>209549</xdr:colOff>
      <xdr:row>17</xdr:row>
      <xdr:rowOff>19053</xdr:rowOff>
    </xdr:to>
    <xdr:grpSp>
      <xdr:nvGrpSpPr>
        <xdr:cNvPr id="59" name="Grupo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GrpSpPr/>
      </xdr:nvGrpSpPr>
      <xdr:grpSpPr>
        <a:xfrm>
          <a:off x="414335" y="1433367"/>
          <a:ext cx="3186114" cy="2395686"/>
          <a:chOff x="414335" y="1433367"/>
          <a:chExt cx="3186114" cy="2395686"/>
        </a:xfrm>
      </xdr:grpSpPr>
      <xdr:grpSp>
        <xdr:nvGrpSpPr>
          <xdr:cNvPr id="60" name="Grupo 59">
            <a:extLst>
              <a:ext uri="{FF2B5EF4-FFF2-40B4-BE49-F238E27FC236}">
                <a16:creationId xmlns:a16="http://schemas.microsoft.com/office/drawing/2014/main" id="{00000000-0008-0000-0100-00003C000000}"/>
              </a:ext>
            </a:extLst>
          </xdr:cNvPr>
          <xdr:cNvGrpSpPr/>
        </xdr:nvGrpSpPr>
        <xdr:grpSpPr>
          <a:xfrm>
            <a:off x="414335" y="1433367"/>
            <a:ext cx="725659" cy="577277"/>
            <a:chOff x="1181101" y="5017967"/>
            <a:chExt cx="726279" cy="540543"/>
          </a:xfrm>
        </xdr:grpSpPr>
        <xdr:sp macro="" textlink="">
          <xdr:nvSpPr>
            <xdr:cNvPr id="71" name="Rectángulo 70">
              <a:extLst>
                <a:ext uri="{FF2B5EF4-FFF2-40B4-BE49-F238E27FC236}">
                  <a16:creationId xmlns:a16="http://schemas.microsoft.com/office/drawing/2014/main" id="{00000000-0008-0000-0100-000047000000}"/>
                </a:ext>
              </a:extLst>
            </xdr:cNvPr>
            <xdr:cNvSpPr/>
          </xdr:nvSpPr>
          <xdr:spPr>
            <a:xfrm>
              <a:off x="1197768" y="5096548"/>
              <a:ext cx="709612" cy="461962"/>
            </a:xfrm>
            <a:prstGeom prst="rect">
              <a:avLst/>
            </a:prstGeom>
            <a:solidFill>
              <a:srgbClr val="0099F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  <xdr:grpSp>
          <xdr:nvGrpSpPr>
            <xdr:cNvPr id="72" name="Grupo 71">
              <a:extLst>
                <a:ext uri="{FF2B5EF4-FFF2-40B4-BE49-F238E27FC236}">
                  <a16:creationId xmlns:a16="http://schemas.microsoft.com/office/drawing/2014/main" id="{00000000-0008-0000-0100-000048000000}"/>
                </a:ext>
              </a:extLst>
            </xdr:cNvPr>
            <xdr:cNvGrpSpPr/>
          </xdr:nvGrpSpPr>
          <xdr:grpSpPr>
            <a:xfrm>
              <a:off x="1181101" y="5017967"/>
              <a:ext cx="721518" cy="540263"/>
              <a:chOff x="1181101" y="5017967"/>
              <a:chExt cx="721518" cy="540263"/>
            </a:xfrm>
          </xdr:grpSpPr>
          <xdr:grpSp>
            <xdr:nvGrpSpPr>
              <xdr:cNvPr id="73" name="Grupo 72">
                <a:extLst>
                  <a:ext uri="{FF2B5EF4-FFF2-40B4-BE49-F238E27FC236}">
                    <a16:creationId xmlns:a16="http://schemas.microsoft.com/office/drawing/2014/main" id="{00000000-0008-0000-0100-000049000000}"/>
                  </a:ext>
                </a:extLst>
              </xdr:cNvPr>
              <xdr:cNvGrpSpPr/>
            </xdr:nvGrpSpPr>
            <xdr:grpSpPr>
              <a:xfrm>
                <a:off x="1181101" y="5017967"/>
                <a:ext cx="721518" cy="540263"/>
                <a:chOff x="1181101" y="5017967"/>
                <a:chExt cx="721518" cy="540263"/>
              </a:xfrm>
            </xdr:grpSpPr>
            <xdr:cxnSp macro="">
              <xdr:nvCxnSpPr>
                <xdr:cNvPr id="78" name="Conector recto 77">
                  <a:extLst>
                    <a:ext uri="{FF2B5EF4-FFF2-40B4-BE49-F238E27FC236}">
                      <a16:creationId xmlns:a16="http://schemas.microsoft.com/office/drawing/2014/main" id="{00000000-0008-0000-0100-00004E000000}"/>
                    </a:ext>
                  </a:extLst>
                </xdr:cNvPr>
                <xdr:cNvCxnSpPr/>
              </xdr:nvCxnSpPr>
              <xdr:spPr>
                <a:xfrm>
                  <a:off x="1186884" y="5018230"/>
                  <a:ext cx="0" cy="540000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9" name="Conector recto 78">
                  <a:extLst>
                    <a:ext uri="{FF2B5EF4-FFF2-40B4-BE49-F238E27FC236}">
                      <a16:creationId xmlns:a16="http://schemas.microsoft.com/office/drawing/2014/main" id="{00000000-0008-0000-0100-00004F000000}"/>
                    </a:ext>
                  </a:extLst>
                </xdr:cNvPr>
                <xdr:cNvCxnSpPr/>
              </xdr:nvCxnSpPr>
              <xdr:spPr>
                <a:xfrm>
                  <a:off x="1181101" y="5556392"/>
                  <a:ext cx="720000" cy="0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80" name="Conector recto 79">
                  <a:extLst>
                    <a:ext uri="{FF2B5EF4-FFF2-40B4-BE49-F238E27FC236}">
                      <a16:creationId xmlns:a16="http://schemas.microsoft.com/office/drawing/2014/main" id="{00000000-0008-0000-0100-000050000000}"/>
                    </a:ext>
                  </a:extLst>
                </xdr:cNvPr>
                <xdr:cNvCxnSpPr/>
              </xdr:nvCxnSpPr>
              <xdr:spPr>
                <a:xfrm>
                  <a:off x="1902619" y="5017967"/>
                  <a:ext cx="0" cy="540000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74" name="Grupo 73">
                <a:extLst>
                  <a:ext uri="{FF2B5EF4-FFF2-40B4-BE49-F238E27FC236}">
                    <a16:creationId xmlns:a16="http://schemas.microsoft.com/office/drawing/2014/main" id="{00000000-0008-0000-0100-00004A000000}"/>
                  </a:ext>
                </a:extLst>
              </xdr:cNvPr>
              <xdr:cNvGrpSpPr/>
            </xdr:nvGrpSpPr>
            <xdr:grpSpPr>
              <a:xfrm>
                <a:off x="1185863" y="5021134"/>
                <a:ext cx="700087" cy="392121"/>
                <a:chOff x="1185863" y="5021134"/>
                <a:chExt cx="700087" cy="392121"/>
              </a:xfrm>
            </xdr:grpSpPr>
            <xdr:sp macro="" textlink="">
              <xdr:nvSpPr>
                <xdr:cNvPr id="75" name="CuadroTexto 74">
                  <a:extLst>
                    <a:ext uri="{FF2B5EF4-FFF2-40B4-BE49-F238E27FC236}">
                      <a16:creationId xmlns:a16="http://schemas.microsoft.com/office/drawing/2014/main" id="{00000000-0008-0000-0100-00004B000000}"/>
                    </a:ext>
                  </a:extLst>
                </xdr:cNvPr>
                <xdr:cNvSpPr txBox="1"/>
              </xdr:nvSpPr>
              <xdr:spPr>
                <a:xfrm>
                  <a:off x="1328738" y="5198942"/>
                  <a:ext cx="252412" cy="214313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r>
                    <a:rPr lang="es-PE" sz="1400"/>
                    <a:t>A</a:t>
                  </a:r>
                </a:p>
              </xdr:txBody>
            </xdr:sp>
            <xdr:cxnSp macro="">
              <xdr:nvCxnSpPr>
                <xdr:cNvPr id="76" name="Conector recto 75">
                  <a:extLst>
                    <a:ext uri="{FF2B5EF4-FFF2-40B4-BE49-F238E27FC236}">
                      <a16:creationId xmlns:a16="http://schemas.microsoft.com/office/drawing/2014/main" id="{00000000-0008-0000-0100-00004C000000}"/>
                    </a:ext>
                  </a:extLst>
                </xdr:cNvPr>
                <xdr:cNvCxnSpPr/>
              </xdr:nvCxnSpPr>
              <xdr:spPr>
                <a:xfrm flipV="1">
                  <a:off x="1185863" y="5089930"/>
                  <a:ext cx="700087" cy="0"/>
                </a:xfrm>
                <a:prstGeom prst="line">
                  <a:avLst/>
                </a:prstGeom>
                <a:ln>
                  <a:solidFill>
                    <a:srgbClr val="0099FF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77" name="Triángulo isósceles 76">
                  <a:extLst>
                    <a:ext uri="{FF2B5EF4-FFF2-40B4-BE49-F238E27FC236}">
                      <a16:creationId xmlns:a16="http://schemas.microsoft.com/office/drawing/2014/main" id="{00000000-0008-0000-0100-00004D000000}"/>
                    </a:ext>
                  </a:extLst>
                </xdr:cNvPr>
                <xdr:cNvSpPr/>
              </xdr:nvSpPr>
              <xdr:spPr>
                <a:xfrm flipV="1">
                  <a:off x="1276350" y="5021134"/>
                  <a:ext cx="142875" cy="67151"/>
                </a:xfrm>
                <a:prstGeom prst="triangle">
                  <a:avLst/>
                </a:prstGeom>
                <a:solidFill>
                  <a:srgbClr val="0099FF"/>
                </a:solidFill>
                <a:ln w="3175">
                  <a:solidFill>
                    <a:srgbClr val="0099FF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s-PE" sz="1100"/>
                </a:p>
              </xdr:txBody>
            </xdr:sp>
          </xdr:grpSp>
        </xdr:grpSp>
      </xdr:grpSp>
      <xdr:grpSp>
        <xdr:nvGrpSpPr>
          <xdr:cNvPr id="61" name="Grupo 60">
            <a:extLst>
              <a:ext uri="{FF2B5EF4-FFF2-40B4-BE49-F238E27FC236}">
                <a16:creationId xmlns:a16="http://schemas.microsoft.com/office/drawing/2014/main" id="{00000000-0008-0000-0100-00003D000000}"/>
              </a:ext>
            </a:extLst>
          </xdr:cNvPr>
          <xdr:cNvGrpSpPr/>
        </xdr:nvGrpSpPr>
        <xdr:grpSpPr>
          <a:xfrm>
            <a:off x="647698" y="2025883"/>
            <a:ext cx="2952751" cy="1803170"/>
            <a:chOff x="1371898" y="5333717"/>
            <a:chExt cx="2955274" cy="1559750"/>
          </a:xfrm>
        </xdr:grpSpPr>
        <xdr:cxnSp macro="">
          <xdr:nvCxnSpPr>
            <xdr:cNvPr id="62" name="Conector recto 61">
              <a:extLst>
                <a:ext uri="{FF2B5EF4-FFF2-40B4-BE49-F238E27FC236}">
                  <a16:creationId xmlns:a16="http://schemas.microsoft.com/office/drawing/2014/main" id="{00000000-0008-0000-0100-00003E000000}"/>
                </a:ext>
              </a:extLst>
            </xdr:cNvPr>
            <xdr:cNvCxnSpPr/>
          </xdr:nvCxnSpPr>
          <xdr:spPr>
            <a:xfrm flipH="1">
              <a:off x="1604853" y="5806398"/>
              <a:ext cx="0" cy="905285"/>
            </a:xfrm>
            <a:prstGeom prst="line">
              <a:avLst/>
            </a:prstGeom>
            <a:ln w="12700">
              <a:solidFill>
                <a:schemeClr val="tx1">
                  <a:lumMod val="95000"/>
                  <a:lumOff val="5000"/>
                </a:schemeClr>
              </a:solidFill>
            </a:ln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3" name="Conector recto 62">
              <a:extLst>
                <a:ext uri="{FF2B5EF4-FFF2-40B4-BE49-F238E27FC236}">
                  <a16:creationId xmlns:a16="http://schemas.microsoft.com/office/drawing/2014/main" id="{00000000-0008-0000-0100-00003F000000}"/>
                </a:ext>
              </a:extLst>
            </xdr:cNvPr>
            <xdr:cNvCxnSpPr/>
          </xdr:nvCxnSpPr>
          <xdr:spPr>
            <a:xfrm flipH="1">
              <a:off x="1610228" y="5333717"/>
              <a:ext cx="0" cy="487461"/>
            </a:xfrm>
            <a:prstGeom prst="line">
              <a:avLst/>
            </a:prstGeom>
            <a:ln w="12700">
              <a:solidFill>
                <a:schemeClr val="tx1">
                  <a:lumMod val="95000"/>
                  <a:lumOff val="5000"/>
                </a:schemeClr>
              </a:solidFill>
            </a:ln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4" name="Conector recto 63">
              <a:extLst>
                <a:ext uri="{FF2B5EF4-FFF2-40B4-BE49-F238E27FC236}">
                  <a16:creationId xmlns:a16="http://schemas.microsoft.com/office/drawing/2014/main" id="{00000000-0008-0000-0100-000040000000}"/>
                </a:ext>
              </a:extLst>
            </xdr:cNvPr>
            <xdr:cNvCxnSpPr/>
          </xdr:nvCxnSpPr>
          <xdr:spPr>
            <a:xfrm flipH="1" flipV="1">
              <a:off x="1608791" y="6706637"/>
              <a:ext cx="2486123" cy="0"/>
            </a:xfrm>
            <a:prstGeom prst="line">
              <a:avLst/>
            </a:prstGeom>
            <a:ln w="12700">
              <a:solidFill>
                <a:schemeClr val="tx1">
                  <a:lumMod val="95000"/>
                  <a:lumOff val="5000"/>
                </a:schemeClr>
              </a:solidFill>
            </a:ln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5" name="Conector recto 64">
              <a:extLst>
                <a:ext uri="{FF2B5EF4-FFF2-40B4-BE49-F238E27FC236}">
                  <a16:creationId xmlns:a16="http://schemas.microsoft.com/office/drawing/2014/main" id="{00000000-0008-0000-0100-000041000000}"/>
                </a:ext>
              </a:extLst>
            </xdr:cNvPr>
            <xdr:cNvCxnSpPr/>
          </xdr:nvCxnSpPr>
          <xdr:spPr>
            <a:xfrm flipH="1" flipV="1">
              <a:off x="1617847" y="5729892"/>
              <a:ext cx="2486122" cy="0"/>
            </a:xfrm>
            <a:prstGeom prst="line">
              <a:avLst/>
            </a:prstGeom>
            <a:ln w="12700">
              <a:solidFill>
                <a:schemeClr val="tx1">
                  <a:lumMod val="95000"/>
                  <a:lumOff val="5000"/>
                </a:schemeClr>
              </a:solidFill>
            </a:ln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6" name="Conector recto 65">
              <a:extLst>
                <a:ext uri="{FF2B5EF4-FFF2-40B4-BE49-F238E27FC236}">
                  <a16:creationId xmlns:a16="http://schemas.microsoft.com/office/drawing/2014/main" id="{00000000-0008-0000-0100-000042000000}"/>
                </a:ext>
              </a:extLst>
            </xdr:cNvPr>
            <xdr:cNvCxnSpPr/>
          </xdr:nvCxnSpPr>
          <xdr:spPr>
            <a:xfrm flipH="1">
              <a:off x="4117441" y="5740614"/>
              <a:ext cx="0" cy="965345"/>
            </a:xfrm>
            <a:prstGeom prst="line">
              <a:avLst/>
            </a:prstGeom>
            <a:ln w="12700">
              <a:solidFill>
                <a:schemeClr val="tx1">
                  <a:lumMod val="95000"/>
                  <a:lumOff val="5000"/>
                </a:schemeClr>
              </a:solidFill>
            </a:ln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7" name="Conector recto de flecha 66">
              <a:extLst>
                <a:ext uri="{FF2B5EF4-FFF2-40B4-BE49-F238E27FC236}">
                  <a16:creationId xmlns:a16="http://schemas.microsoft.com/office/drawing/2014/main" id="{00000000-0008-0000-0100-000043000000}"/>
                </a:ext>
              </a:extLst>
            </xdr:cNvPr>
            <xdr:cNvCxnSpPr/>
          </xdr:nvCxnSpPr>
          <xdr:spPr>
            <a:xfrm>
              <a:off x="1617849" y="5738331"/>
              <a:ext cx="225941" cy="213066"/>
            </a:xfrm>
            <a:prstGeom prst="straightConnector1">
              <a:avLst/>
            </a:prstGeom>
            <a:ln>
              <a:solidFill>
                <a:sysClr val="windowText" lastClr="00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8" name="Conector recto de flecha 67">
              <a:extLst>
                <a:ext uri="{FF2B5EF4-FFF2-40B4-BE49-F238E27FC236}">
                  <a16:creationId xmlns:a16="http://schemas.microsoft.com/office/drawing/2014/main" id="{00000000-0008-0000-0100-000044000000}"/>
                </a:ext>
              </a:extLst>
            </xdr:cNvPr>
            <xdr:cNvCxnSpPr/>
          </xdr:nvCxnSpPr>
          <xdr:spPr>
            <a:xfrm flipV="1">
              <a:off x="4122284" y="5548710"/>
              <a:ext cx="204888" cy="182915"/>
            </a:xfrm>
            <a:prstGeom prst="straightConnector1">
              <a:avLst/>
            </a:prstGeom>
            <a:ln>
              <a:solidFill>
                <a:sysClr val="windowText" lastClr="00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9" name="Conector recto de flecha 68">
              <a:extLst>
                <a:ext uri="{FF2B5EF4-FFF2-40B4-BE49-F238E27FC236}">
                  <a16:creationId xmlns:a16="http://schemas.microsoft.com/office/drawing/2014/main" id="{00000000-0008-0000-0100-000045000000}"/>
                </a:ext>
              </a:extLst>
            </xdr:cNvPr>
            <xdr:cNvCxnSpPr/>
          </xdr:nvCxnSpPr>
          <xdr:spPr>
            <a:xfrm>
              <a:off x="4106908" y="6691270"/>
              <a:ext cx="172597" cy="202197"/>
            </a:xfrm>
            <a:prstGeom prst="straightConnector1">
              <a:avLst/>
            </a:prstGeom>
            <a:ln>
              <a:solidFill>
                <a:sysClr val="windowText" lastClr="00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0" name="Conector recto de flecha 69">
              <a:extLst>
                <a:ext uri="{FF2B5EF4-FFF2-40B4-BE49-F238E27FC236}">
                  <a16:creationId xmlns:a16="http://schemas.microsoft.com/office/drawing/2014/main" id="{00000000-0008-0000-0100-000046000000}"/>
                </a:ext>
              </a:extLst>
            </xdr:cNvPr>
            <xdr:cNvCxnSpPr/>
          </xdr:nvCxnSpPr>
          <xdr:spPr>
            <a:xfrm flipH="1">
              <a:off x="1371898" y="6693518"/>
              <a:ext cx="241352" cy="195342"/>
            </a:xfrm>
            <a:prstGeom prst="straightConnector1">
              <a:avLst/>
            </a:prstGeom>
            <a:ln>
              <a:solidFill>
                <a:sysClr val="windowText" lastClr="00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0</xdr:col>
      <xdr:colOff>798196</xdr:colOff>
      <xdr:row>20</xdr:row>
      <xdr:rowOff>175428</xdr:rowOff>
    </xdr:from>
    <xdr:to>
      <xdr:col>0</xdr:col>
      <xdr:colOff>867212</xdr:colOff>
      <xdr:row>22</xdr:row>
      <xdr:rowOff>2347</xdr:rowOff>
    </xdr:to>
    <xdr:grpSp>
      <xdr:nvGrpSpPr>
        <xdr:cNvPr id="81" name="Grupo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GrpSpPr/>
      </xdr:nvGrpSpPr>
      <xdr:grpSpPr>
        <a:xfrm>
          <a:off x="798196" y="4556928"/>
          <a:ext cx="69016" cy="207919"/>
          <a:chOff x="588962" y="576508"/>
          <a:chExt cx="297675" cy="187554"/>
        </a:xfrm>
      </xdr:grpSpPr>
      <xdr:cxnSp macro="">
        <xdr:nvCxnSpPr>
          <xdr:cNvPr id="82" name="Conector recto de flecha 81">
            <a:extLst>
              <a:ext uri="{FF2B5EF4-FFF2-40B4-BE49-F238E27FC236}">
                <a16:creationId xmlns:a16="http://schemas.microsoft.com/office/drawing/2014/main" id="{00000000-0008-0000-0100-000052000000}"/>
              </a:ext>
            </a:extLst>
          </xdr:cNvPr>
          <xdr:cNvCxnSpPr/>
        </xdr:nvCxnSpPr>
        <xdr:spPr>
          <a:xfrm flipH="1">
            <a:off x="592260" y="582509"/>
            <a:ext cx="0" cy="181553"/>
          </a:xfrm>
          <a:prstGeom prst="straightConnector1">
            <a:avLst/>
          </a:prstGeom>
          <a:ln>
            <a:solidFill>
              <a:srgbClr val="C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" name="Conector recto 82">
            <a:extLst>
              <a:ext uri="{FF2B5EF4-FFF2-40B4-BE49-F238E27FC236}">
                <a16:creationId xmlns:a16="http://schemas.microsoft.com/office/drawing/2014/main" id="{00000000-0008-0000-0100-000053000000}"/>
              </a:ext>
            </a:extLst>
          </xdr:cNvPr>
          <xdr:cNvCxnSpPr/>
        </xdr:nvCxnSpPr>
        <xdr:spPr>
          <a:xfrm flipV="1">
            <a:off x="588962" y="576508"/>
            <a:ext cx="297675" cy="0"/>
          </a:xfrm>
          <a:prstGeom prst="line">
            <a:avLst/>
          </a:prstGeom>
          <a:ln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414335</xdr:colOff>
      <xdr:row>21</xdr:row>
      <xdr:rowOff>99867</xdr:rowOff>
    </xdr:from>
    <xdr:to>
      <xdr:col>5</xdr:col>
      <xdr:colOff>209549</xdr:colOff>
      <xdr:row>34</xdr:row>
      <xdr:rowOff>19053</xdr:rowOff>
    </xdr:to>
    <xdr:grpSp>
      <xdr:nvGrpSpPr>
        <xdr:cNvPr id="84" name="Grupo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GrpSpPr/>
      </xdr:nvGrpSpPr>
      <xdr:grpSpPr>
        <a:xfrm>
          <a:off x="414335" y="4671867"/>
          <a:ext cx="3186114" cy="2471886"/>
          <a:chOff x="414335" y="1433367"/>
          <a:chExt cx="3186114" cy="2395686"/>
        </a:xfrm>
      </xdr:grpSpPr>
      <xdr:grpSp>
        <xdr:nvGrpSpPr>
          <xdr:cNvPr id="85" name="Grupo 84">
            <a:extLst>
              <a:ext uri="{FF2B5EF4-FFF2-40B4-BE49-F238E27FC236}">
                <a16:creationId xmlns:a16="http://schemas.microsoft.com/office/drawing/2014/main" id="{00000000-0008-0000-0100-000055000000}"/>
              </a:ext>
            </a:extLst>
          </xdr:cNvPr>
          <xdr:cNvGrpSpPr/>
        </xdr:nvGrpSpPr>
        <xdr:grpSpPr>
          <a:xfrm>
            <a:off x="414335" y="1433367"/>
            <a:ext cx="725659" cy="577277"/>
            <a:chOff x="1181101" y="5017967"/>
            <a:chExt cx="726279" cy="540543"/>
          </a:xfrm>
        </xdr:grpSpPr>
        <xdr:sp macro="" textlink="">
          <xdr:nvSpPr>
            <xdr:cNvPr id="96" name="Rectángulo 95">
              <a:extLst>
                <a:ext uri="{FF2B5EF4-FFF2-40B4-BE49-F238E27FC236}">
                  <a16:creationId xmlns:a16="http://schemas.microsoft.com/office/drawing/2014/main" id="{00000000-0008-0000-0100-000060000000}"/>
                </a:ext>
              </a:extLst>
            </xdr:cNvPr>
            <xdr:cNvSpPr/>
          </xdr:nvSpPr>
          <xdr:spPr>
            <a:xfrm>
              <a:off x="1197768" y="5096548"/>
              <a:ext cx="709612" cy="461962"/>
            </a:xfrm>
            <a:prstGeom prst="rect">
              <a:avLst/>
            </a:prstGeom>
            <a:solidFill>
              <a:srgbClr val="0099F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  <xdr:grpSp>
          <xdr:nvGrpSpPr>
            <xdr:cNvPr id="97" name="Grupo 96">
              <a:extLst>
                <a:ext uri="{FF2B5EF4-FFF2-40B4-BE49-F238E27FC236}">
                  <a16:creationId xmlns:a16="http://schemas.microsoft.com/office/drawing/2014/main" id="{00000000-0008-0000-0100-000061000000}"/>
                </a:ext>
              </a:extLst>
            </xdr:cNvPr>
            <xdr:cNvGrpSpPr/>
          </xdr:nvGrpSpPr>
          <xdr:grpSpPr>
            <a:xfrm>
              <a:off x="1181101" y="5017967"/>
              <a:ext cx="721518" cy="540263"/>
              <a:chOff x="1181101" y="5017967"/>
              <a:chExt cx="721518" cy="540263"/>
            </a:xfrm>
          </xdr:grpSpPr>
          <xdr:grpSp>
            <xdr:nvGrpSpPr>
              <xdr:cNvPr id="98" name="Grupo 97">
                <a:extLst>
                  <a:ext uri="{FF2B5EF4-FFF2-40B4-BE49-F238E27FC236}">
                    <a16:creationId xmlns:a16="http://schemas.microsoft.com/office/drawing/2014/main" id="{00000000-0008-0000-0100-000062000000}"/>
                  </a:ext>
                </a:extLst>
              </xdr:cNvPr>
              <xdr:cNvGrpSpPr/>
            </xdr:nvGrpSpPr>
            <xdr:grpSpPr>
              <a:xfrm>
                <a:off x="1181101" y="5017967"/>
                <a:ext cx="721518" cy="540263"/>
                <a:chOff x="1181101" y="5017967"/>
                <a:chExt cx="721518" cy="540263"/>
              </a:xfrm>
            </xdr:grpSpPr>
            <xdr:cxnSp macro="">
              <xdr:nvCxnSpPr>
                <xdr:cNvPr id="103" name="Conector recto 102">
                  <a:extLst>
                    <a:ext uri="{FF2B5EF4-FFF2-40B4-BE49-F238E27FC236}">
                      <a16:creationId xmlns:a16="http://schemas.microsoft.com/office/drawing/2014/main" id="{00000000-0008-0000-0100-000067000000}"/>
                    </a:ext>
                  </a:extLst>
                </xdr:cNvPr>
                <xdr:cNvCxnSpPr/>
              </xdr:nvCxnSpPr>
              <xdr:spPr>
                <a:xfrm>
                  <a:off x="1186884" y="5018230"/>
                  <a:ext cx="0" cy="540000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04" name="Conector recto 103">
                  <a:extLst>
                    <a:ext uri="{FF2B5EF4-FFF2-40B4-BE49-F238E27FC236}">
                      <a16:creationId xmlns:a16="http://schemas.microsoft.com/office/drawing/2014/main" id="{00000000-0008-0000-0100-000068000000}"/>
                    </a:ext>
                  </a:extLst>
                </xdr:cNvPr>
                <xdr:cNvCxnSpPr/>
              </xdr:nvCxnSpPr>
              <xdr:spPr>
                <a:xfrm>
                  <a:off x="1181101" y="5556392"/>
                  <a:ext cx="720000" cy="0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05" name="Conector recto 104">
                  <a:extLst>
                    <a:ext uri="{FF2B5EF4-FFF2-40B4-BE49-F238E27FC236}">
                      <a16:creationId xmlns:a16="http://schemas.microsoft.com/office/drawing/2014/main" id="{00000000-0008-0000-0100-000069000000}"/>
                    </a:ext>
                  </a:extLst>
                </xdr:cNvPr>
                <xdr:cNvCxnSpPr/>
              </xdr:nvCxnSpPr>
              <xdr:spPr>
                <a:xfrm>
                  <a:off x="1902619" y="5017967"/>
                  <a:ext cx="0" cy="540000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99" name="Grupo 98">
                <a:extLst>
                  <a:ext uri="{FF2B5EF4-FFF2-40B4-BE49-F238E27FC236}">
                    <a16:creationId xmlns:a16="http://schemas.microsoft.com/office/drawing/2014/main" id="{00000000-0008-0000-0100-000063000000}"/>
                  </a:ext>
                </a:extLst>
              </xdr:cNvPr>
              <xdr:cNvGrpSpPr/>
            </xdr:nvGrpSpPr>
            <xdr:grpSpPr>
              <a:xfrm>
                <a:off x="1185863" y="5021134"/>
                <a:ext cx="700087" cy="392121"/>
                <a:chOff x="1185863" y="5021134"/>
                <a:chExt cx="700087" cy="392121"/>
              </a:xfrm>
            </xdr:grpSpPr>
            <xdr:sp macro="" textlink="">
              <xdr:nvSpPr>
                <xdr:cNvPr id="100" name="CuadroTexto 99">
                  <a:extLst>
                    <a:ext uri="{FF2B5EF4-FFF2-40B4-BE49-F238E27FC236}">
                      <a16:creationId xmlns:a16="http://schemas.microsoft.com/office/drawing/2014/main" id="{00000000-0008-0000-0100-000064000000}"/>
                    </a:ext>
                  </a:extLst>
                </xdr:cNvPr>
                <xdr:cNvSpPr txBox="1"/>
              </xdr:nvSpPr>
              <xdr:spPr>
                <a:xfrm>
                  <a:off x="1328738" y="5198942"/>
                  <a:ext cx="252412" cy="214313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r>
                    <a:rPr lang="es-PE" sz="1400"/>
                    <a:t>A</a:t>
                  </a:r>
                </a:p>
              </xdr:txBody>
            </xdr:sp>
            <xdr:cxnSp macro="">
              <xdr:nvCxnSpPr>
                <xdr:cNvPr id="101" name="Conector recto 100">
                  <a:extLst>
                    <a:ext uri="{FF2B5EF4-FFF2-40B4-BE49-F238E27FC236}">
                      <a16:creationId xmlns:a16="http://schemas.microsoft.com/office/drawing/2014/main" id="{00000000-0008-0000-0100-000065000000}"/>
                    </a:ext>
                  </a:extLst>
                </xdr:cNvPr>
                <xdr:cNvCxnSpPr/>
              </xdr:nvCxnSpPr>
              <xdr:spPr>
                <a:xfrm flipV="1">
                  <a:off x="1185863" y="5089930"/>
                  <a:ext cx="700087" cy="0"/>
                </a:xfrm>
                <a:prstGeom prst="line">
                  <a:avLst/>
                </a:prstGeom>
                <a:ln>
                  <a:solidFill>
                    <a:srgbClr val="0099FF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102" name="Triángulo isósceles 101">
                  <a:extLst>
                    <a:ext uri="{FF2B5EF4-FFF2-40B4-BE49-F238E27FC236}">
                      <a16:creationId xmlns:a16="http://schemas.microsoft.com/office/drawing/2014/main" id="{00000000-0008-0000-0100-000066000000}"/>
                    </a:ext>
                  </a:extLst>
                </xdr:cNvPr>
                <xdr:cNvSpPr/>
              </xdr:nvSpPr>
              <xdr:spPr>
                <a:xfrm flipV="1">
                  <a:off x="1276350" y="5021134"/>
                  <a:ext cx="142875" cy="67151"/>
                </a:xfrm>
                <a:prstGeom prst="triangle">
                  <a:avLst/>
                </a:prstGeom>
                <a:solidFill>
                  <a:srgbClr val="0099FF"/>
                </a:solidFill>
                <a:ln w="3175">
                  <a:solidFill>
                    <a:srgbClr val="0099FF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s-PE" sz="1100"/>
                </a:p>
              </xdr:txBody>
            </xdr:sp>
          </xdr:grpSp>
        </xdr:grpSp>
      </xdr:grpSp>
      <xdr:grpSp>
        <xdr:nvGrpSpPr>
          <xdr:cNvPr id="86" name="Grupo 85">
            <a:extLst>
              <a:ext uri="{FF2B5EF4-FFF2-40B4-BE49-F238E27FC236}">
                <a16:creationId xmlns:a16="http://schemas.microsoft.com/office/drawing/2014/main" id="{00000000-0008-0000-0100-000056000000}"/>
              </a:ext>
            </a:extLst>
          </xdr:cNvPr>
          <xdr:cNvGrpSpPr/>
        </xdr:nvGrpSpPr>
        <xdr:grpSpPr>
          <a:xfrm>
            <a:off x="647698" y="2025883"/>
            <a:ext cx="2952751" cy="1803170"/>
            <a:chOff x="1371898" y="5333717"/>
            <a:chExt cx="2955274" cy="1559750"/>
          </a:xfrm>
        </xdr:grpSpPr>
        <xdr:cxnSp macro="">
          <xdr:nvCxnSpPr>
            <xdr:cNvPr id="87" name="Conector recto 86">
              <a:extLst>
                <a:ext uri="{FF2B5EF4-FFF2-40B4-BE49-F238E27FC236}">
                  <a16:creationId xmlns:a16="http://schemas.microsoft.com/office/drawing/2014/main" id="{00000000-0008-0000-0100-000057000000}"/>
                </a:ext>
              </a:extLst>
            </xdr:cNvPr>
            <xdr:cNvCxnSpPr/>
          </xdr:nvCxnSpPr>
          <xdr:spPr>
            <a:xfrm flipH="1">
              <a:off x="1604853" y="5806398"/>
              <a:ext cx="0" cy="905285"/>
            </a:xfrm>
            <a:prstGeom prst="line">
              <a:avLst/>
            </a:prstGeom>
            <a:ln w="12700">
              <a:solidFill>
                <a:schemeClr val="tx1">
                  <a:lumMod val="95000"/>
                  <a:lumOff val="5000"/>
                </a:schemeClr>
              </a:solidFill>
            </a:ln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8" name="Conector recto 87">
              <a:extLst>
                <a:ext uri="{FF2B5EF4-FFF2-40B4-BE49-F238E27FC236}">
                  <a16:creationId xmlns:a16="http://schemas.microsoft.com/office/drawing/2014/main" id="{00000000-0008-0000-0100-000058000000}"/>
                </a:ext>
              </a:extLst>
            </xdr:cNvPr>
            <xdr:cNvCxnSpPr/>
          </xdr:nvCxnSpPr>
          <xdr:spPr>
            <a:xfrm flipH="1">
              <a:off x="1610228" y="5333717"/>
              <a:ext cx="0" cy="487461"/>
            </a:xfrm>
            <a:prstGeom prst="line">
              <a:avLst/>
            </a:prstGeom>
            <a:ln w="12700">
              <a:solidFill>
                <a:schemeClr val="tx1">
                  <a:lumMod val="95000"/>
                  <a:lumOff val="5000"/>
                </a:schemeClr>
              </a:solidFill>
            </a:ln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9" name="Conector recto 88">
              <a:extLst>
                <a:ext uri="{FF2B5EF4-FFF2-40B4-BE49-F238E27FC236}">
                  <a16:creationId xmlns:a16="http://schemas.microsoft.com/office/drawing/2014/main" id="{00000000-0008-0000-0100-000059000000}"/>
                </a:ext>
              </a:extLst>
            </xdr:cNvPr>
            <xdr:cNvCxnSpPr/>
          </xdr:nvCxnSpPr>
          <xdr:spPr>
            <a:xfrm flipH="1" flipV="1">
              <a:off x="1608791" y="6706637"/>
              <a:ext cx="2486123" cy="0"/>
            </a:xfrm>
            <a:prstGeom prst="line">
              <a:avLst/>
            </a:prstGeom>
            <a:ln w="12700">
              <a:solidFill>
                <a:schemeClr val="tx1">
                  <a:lumMod val="95000"/>
                  <a:lumOff val="5000"/>
                </a:schemeClr>
              </a:solidFill>
            </a:ln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0" name="Conector recto 89">
              <a:extLst>
                <a:ext uri="{FF2B5EF4-FFF2-40B4-BE49-F238E27FC236}">
                  <a16:creationId xmlns:a16="http://schemas.microsoft.com/office/drawing/2014/main" id="{00000000-0008-0000-0100-00005A000000}"/>
                </a:ext>
              </a:extLst>
            </xdr:cNvPr>
            <xdr:cNvCxnSpPr/>
          </xdr:nvCxnSpPr>
          <xdr:spPr>
            <a:xfrm flipH="1" flipV="1">
              <a:off x="1617847" y="5721652"/>
              <a:ext cx="2486122" cy="0"/>
            </a:xfrm>
            <a:prstGeom prst="line">
              <a:avLst/>
            </a:prstGeom>
            <a:ln w="12700">
              <a:solidFill>
                <a:schemeClr val="tx1">
                  <a:lumMod val="95000"/>
                  <a:lumOff val="5000"/>
                </a:schemeClr>
              </a:solidFill>
            </a:ln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1" name="Conector recto 90">
              <a:extLst>
                <a:ext uri="{FF2B5EF4-FFF2-40B4-BE49-F238E27FC236}">
                  <a16:creationId xmlns:a16="http://schemas.microsoft.com/office/drawing/2014/main" id="{00000000-0008-0000-0100-00005B000000}"/>
                </a:ext>
              </a:extLst>
            </xdr:cNvPr>
            <xdr:cNvCxnSpPr/>
          </xdr:nvCxnSpPr>
          <xdr:spPr>
            <a:xfrm flipH="1">
              <a:off x="4117441" y="5740614"/>
              <a:ext cx="0" cy="965345"/>
            </a:xfrm>
            <a:prstGeom prst="line">
              <a:avLst/>
            </a:prstGeom>
            <a:ln w="12700">
              <a:solidFill>
                <a:schemeClr val="tx1">
                  <a:lumMod val="95000"/>
                  <a:lumOff val="5000"/>
                </a:schemeClr>
              </a:solidFill>
            </a:ln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2" name="Conector recto de flecha 91">
              <a:extLst>
                <a:ext uri="{FF2B5EF4-FFF2-40B4-BE49-F238E27FC236}">
                  <a16:creationId xmlns:a16="http://schemas.microsoft.com/office/drawing/2014/main" id="{00000000-0008-0000-0100-00005C000000}"/>
                </a:ext>
              </a:extLst>
            </xdr:cNvPr>
            <xdr:cNvCxnSpPr/>
          </xdr:nvCxnSpPr>
          <xdr:spPr>
            <a:xfrm>
              <a:off x="1617849" y="5738331"/>
              <a:ext cx="225941" cy="213066"/>
            </a:xfrm>
            <a:prstGeom prst="straightConnector1">
              <a:avLst/>
            </a:prstGeom>
            <a:ln>
              <a:solidFill>
                <a:sysClr val="windowText" lastClr="00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3" name="Conector recto de flecha 92">
              <a:extLst>
                <a:ext uri="{FF2B5EF4-FFF2-40B4-BE49-F238E27FC236}">
                  <a16:creationId xmlns:a16="http://schemas.microsoft.com/office/drawing/2014/main" id="{00000000-0008-0000-0100-00005D000000}"/>
                </a:ext>
              </a:extLst>
            </xdr:cNvPr>
            <xdr:cNvCxnSpPr/>
          </xdr:nvCxnSpPr>
          <xdr:spPr>
            <a:xfrm flipV="1">
              <a:off x="4122284" y="5548710"/>
              <a:ext cx="204888" cy="182915"/>
            </a:xfrm>
            <a:prstGeom prst="straightConnector1">
              <a:avLst/>
            </a:prstGeom>
            <a:ln>
              <a:solidFill>
                <a:sysClr val="windowText" lastClr="00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4" name="Conector recto de flecha 93">
              <a:extLst>
                <a:ext uri="{FF2B5EF4-FFF2-40B4-BE49-F238E27FC236}">
                  <a16:creationId xmlns:a16="http://schemas.microsoft.com/office/drawing/2014/main" id="{00000000-0008-0000-0100-00005E000000}"/>
                </a:ext>
              </a:extLst>
            </xdr:cNvPr>
            <xdr:cNvCxnSpPr/>
          </xdr:nvCxnSpPr>
          <xdr:spPr>
            <a:xfrm>
              <a:off x="4106908" y="6691270"/>
              <a:ext cx="172597" cy="202197"/>
            </a:xfrm>
            <a:prstGeom prst="straightConnector1">
              <a:avLst/>
            </a:prstGeom>
            <a:ln>
              <a:solidFill>
                <a:sysClr val="windowText" lastClr="00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5" name="Conector recto de flecha 94">
              <a:extLst>
                <a:ext uri="{FF2B5EF4-FFF2-40B4-BE49-F238E27FC236}">
                  <a16:creationId xmlns:a16="http://schemas.microsoft.com/office/drawing/2014/main" id="{00000000-0008-0000-0100-00005F000000}"/>
                </a:ext>
              </a:extLst>
            </xdr:cNvPr>
            <xdr:cNvCxnSpPr/>
          </xdr:nvCxnSpPr>
          <xdr:spPr>
            <a:xfrm flipH="1">
              <a:off x="1371898" y="6693518"/>
              <a:ext cx="241352" cy="195342"/>
            </a:xfrm>
            <a:prstGeom prst="straightConnector1">
              <a:avLst/>
            </a:prstGeom>
            <a:ln>
              <a:solidFill>
                <a:sysClr val="windowText" lastClr="00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</xdr:col>
      <xdr:colOff>566970</xdr:colOff>
      <xdr:row>71</xdr:row>
      <xdr:rowOff>120036</xdr:rowOff>
    </xdr:from>
    <xdr:to>
      <xdr:col>3</xdr:col>
      <xdr:colOff>488590</xdr:colOff>
      <xdr:row>74</xdr:row>
      <xdr:rowOff>18497</xdr:rowOff>
    </xdr:to>
    <xdr:grpSp>
      <xdr:nvGrpSpPr>
        <xdr:cNvPr id="106" name="Grupo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GrpSpPr/>
      </xdr:nvGrpSpPr>
      <xdr:grpSpPr>
        <a:xfrm>
          <a:off x="2214795" y="13426461"/>
          <a:ext cx="502645" cy="546161"/>
          <a:chOff x="2062395" y="3453786"/>
          <a:chExt cx="502645" cy="393761"/>
        </a:xfrm>
      </xdr:grpSpPr>
      <xdr:sp macro="" textlink="">
        <xdr:nvSpPr>
          <xdr:cNvPr id="107" name="Arco 106">
            <a:extLst>
              <a:ext uri="{FF2B5EF4-FFF2-40B4-BE49-F238E27FC236}">
                <a16:creationId xmlns:a16="http://schemas.microsoft.com/office/drawing/2014/main" id="{00000000-0008-0000-0100-00006B000000}"/>
              </a:ext>
            </a:extLst>
          </xdr:cNvPr>
          <xdr:cNvSpPr/>
        </xdr:nvSpPr>
        <xdr:spPr>
          <a:xfrm rot="20748155">
            <a:off x="2062395" y="3453786"/>
            <a:ext cx="502645" cy="344216"/>
          </a:xfrm>
          <a:prstGeom prst="arc">
            <a:avLst>
              <a:gd name="adj1" fmla="val 16200000"/>
              <a:gd name="adj2" fmla="val 3946474"/>
            </a:avLst>
          </a:prstGeom>
          <a:ln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108" name="Triángulo isósceles 107">
            <a:extLst>
              <a:ext uri="{FF2B5EF4-FFF2-40B4-BE49-F238E27FC236}">
                <a16:creationId xmlns:a16="http://schemas.microsoft.com/office/drawing/2014/main" id="{00000000-0008-0000-0100-00006C000000}"/>
              </a:ext>
            </a:extLst>
          </xdr:cNvPr>
          <xdr:cNvSpPr/>
        </xdr:nvSpPr>
        <xdr:spPr>
          <a:xfrm rot="13021077">
            <a:off x="2332340" y="3748124"/>
            <a:ext cx="130045" cy="99423"/>
          </a:xfrm>
          <a:prstGeom prst="triangle">
            <a:avLst/>
          </a:prstGeom>
          <a:solidFill>
            <a:schemeClr val="accent2">
              <a:lumMod val="75000"/>
            </a:schemeClr>
          </a:solidFill>
          <a:ln w="3175">
            <a:solidFill>
              <a:schemeClr val="accent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</xdr:grpSp>
    <xdr:clientData/>
  </xdr:twoCellAnchor>
  <xdr:twoCellAnchor>
    <xdr:from>
      <xdr:col>2</xdr:col>
      <xdr:colOff>271463</xdr:colOff>
      <xdr:row>70</xdr:row>
      <xdr:rowOff>104776</xdr:rowOff>
    </xdr:from>
    <xdr:to>
      <xdr:col>3</xdr:col>
      <xdr:colOff>80963</xdr:colOff>
      <xdr:row>70</xdr:row>
      <xdr:rowOff>104776</xdr:rowOff>
    </xdr:to>
    <xdr:cxnSp macro="">
      <xdr:nvCxnSpPr>
        <xdr:cNvPr id="109" name="Conector recto de flecha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CxnSpPr/>
      </xdr:nvCxnSpPr>
      <xdr:spPr>
        <a:xfrm flipV="1">
          <a:off x="1970723" y="12761596"/>
          <a:ext cx="40386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233363</xdr:colOff>
      <xdr:row>75</xdr:row>
      <xdr:rowOff>90487</xdr:rowOff>
    </xdr:from>
    <xdr:to>
      <xdr:col>3</xdr:col>
      <xdr:colOff>33338</xdr:colOff>
      <xdr:row>75</xdr:row>
      <xdr:rowOff>90487</xdr:rowOff>
    </xdr:to>
    <xdr:cxnSp macro="">
      <xdr:nvCxnSpPr>
        <xdr:cNvPr id="110" name="Conector recto de flecha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CxnSpPr/>
      </xdr:nvCxnSpPr>
      <xdr:spPr>
        <a:xfrm>
          <a:off x="1932623" y="13745527"/>
          <a:ext cx="39433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</xdr:colOff>
      <xdr:row>72</xdr:row>
      <xdr:rowOff>61913</xdr:rowOff>
    </xdr:from>
    <xdr:to>
      <xdr:col>1</xdr:col>
      <xdr:colOff>76200</xdr:colOff>
      <xdr:row>74</xdr:row>
      <xdr:rowOff>114301</xdr:rowOff>
    </xdr:to>
    <xdr:cxnSp macro="">
      <xdr:nvCxnSpPr>
        <xdr:cNvPr id="111" name="Conector recto de flecha 11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CxnSpPr/>
      </xdr:nvCxnSpPr>
      <xdr:spPr>
        <a:xfrm flipH="1">
          <a:off x="990600" y="13084493"/>
          <a:ext cx="0" cy="50196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423863</xdr:colOff>
      <xdr:row>71</xdr:row>
      <xdr:rowOff>176213</xdr:rowOff>
    </xdr:from>
    <xdr:to>
      <xdr:col>4</xdr:col>
      <xdr:colOff>423863</xdr:colOff>
      <xdr:row>74</xdr:row>
      <xdr:rowOff>23813</xdr:rowOff>
    </xdr:to>
    <xdr:cxnSp macro="">
      <xdr:nvCxnSpPr>
        <xdr:cNvPr id="112" name="Conector recto de flecha 11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CxnSpPr/>
      </xdr:nvCxnSpPr>
      <xdr:spPr>
        <a:xfrm flipH="1">
          <a:off x="3311843" y="13015913"/>
          <a:ext cx="0" cy="4800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798196</xdr:colOff>
      <xdr:row>63</xdr:row>
      <xdr:rowOff>175428</xdr:rowOff>
    </xdr:from>
    <xdr:to>
      <xdr:col>0</xdr:col>
      <xdr:colOff>867212</xdr:colOff>
      <xdr:row>64</xdr:row>
      <xdr:rowOff>185227</xdr:rowOff>
    </xdr:to>
    <xdr:grpSp>
      <xdr:nvGrpSpPr>
        <xdr:cNvPr id="113" name="Grupo 11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GrpSpPr/>
      </xdr:nvGrpSpPr>
      <xdr:grpSpPr>
        <a:xfrm>
          <a:off x="798196" y="11748303"/>
          <a:ext cx="69016" cy="200299"/>
          <a:chOff x="588962" y="576508"/>
          <a:chExt cx="297675" cy="187554"/>
        </a:xfrm>
      </xdr:grpSpPr>
      <xdr:cxnSp macro="">
        <xdr:nvCxnSpPr>
          <xdr:cNvPr id="114" name="Conector recto de flecha 113">
            <a:extLst>
              <a:ext uri="{FF2B5EF4-FFF2-40B4-BE49-F238E27FC236}">
                <a16:creationId xmlns:a16="http://schemas.microsoft.com/office/drawing/2014/main" id="{00000000-0008-0000-0100-000072000000}"/>
              </a:ext>
            </a:extLst>
          </xdr:cNvPr>
          <xdr:cNvCxnSpPr/>
        </xdr:nvCxnSpPr>
        <xdr:spPr>
          <a:xfrm flipH="1">
            <a:off x="592260" y="582509"/>
            <a:ext cx="0" cy="181553"/>
          </a:xfrm>
          <a:prstGeom prst="straightConnector1">
            <a:avLst/>
          </a:prstGeom>
          <a:ln>
            <a:solidFill>
              <a:srgbClr val="C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" name="Conector recto 114">
            <a:extLst>
              <a:ext uri="{FF2B5EF4-FFF2-40B4-BE49-F238E27FC236}">
                <a16:creationId xmlns:a16="http://schemas.microsoft.com/office/drawing/2014/main" id="{00000000-0008-0000-0100-000073000000}"/>
              </a:ext>
            </a:extLst>
          </xdr:cNvPr>
          <xdr:cNvCxnSpPr/>
        </xdr:nvCxnSpPr>
        <xdr:spPr>
          <a:xfrm flipV="1">
            <a:off x="588962" y="576508"/>
            <a:ext cx="297675" cy="0"/>
          </a:xfrm>
          <a:prstGeom prst="line">
            <a:avLst/>
          </a:prstGeom>
          <a:ln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414335</xdr:colOff>
      <xdr:row>64</xdr:row>
      <xdr:rowOff>99867</xdr:rowOff>
    </xdr:from>
    <xdr:to>
      <xdr:col>5</xdr:col>
      <xdr:colOff>209549</xdr:colOff>
      <xdr:row>77</xdr:row>
      <xdr:rowOff>19053</xdr:rowOff>
    </xdr:to>
    <xdr:grpSp>
      <xdr:nvGrpSpPr>
        <xdr:cNvPr id="116" name="Grupo 11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GrpSpPr/>
      </xdr:nvGrpSpPr>
      <xdr:grpSpPr>
        <a:xfrm>
          <a:off x="414335" y="11863242"/>
          <a:ext cx="3186114" cy="2681436"/>
          <a:chOff x="414335" y="1433367"/>
          <a:chExt cx="3186114" cy="2395686"/>
        </a:xfrm>
      </xdr:grpSpPr>
      <xdr:grpSp>
        <xdr:nvGrpSpPr>
          <xdr:cNvPr id="117" name="Grupo 116">
            <a:extLst>
              <a:ext uri="{FF2B5EF4-FFF2-40B4-BE49-F238E27FC236}">
                <a16:creationId xmlns:a16="http://schemas.microsoft.com/office/drawing/2014/main" id="{00000000-0008-0000-0100-000075000000}"/>
              </a:ext>
            </a:extLst>
          </xdr:cNvPr>
          <xdr:cNvGrpSpPr/>
        </xdr:nvGrpSpPr>
        <xdr:grpSpPr>
          <a:xfrm>
            <a:off x="414335" y="1433367"/>
            <a:ext cx="725659" cy="577277"/>
            <a:chOff x="1181101" y="5017967"/>
            <a:chExt cx="726279" cy="540543"/>
          </a:xfrm>
        </xdr:grpSpPr>
        <xdr:sp macro="" textlink="">
          <xdr:nvSpPr>
            <xdr:cNvPr id="128" name="Rectángulo 127">
              <a:extLst>
                <a:ext uri="{FF2B5EF4-FFF2-40B4-BE49-F238E27FC236}">
                  <a16:creationId xmlns:a16="http://schemas.microsoft.com/office/drawing/2014/main" id="{00000000-0008-0000-0100-000080000000}"/>
                </a:ext>
              </a:extLst>
            </xdr:cNvPr>
            <xdr:cNvSpPr/>
          </xdr:nvSpPr>
          <xdr:spPr>
            <a:xfrm>
              <a:off x="1197768" y="5096548"/>
              <a:ext cx="709612" cy="461962"/>
            </a:xfrm>
            <a:prstGeom prst="rect">
              <a:avLst/>
            </a:prstGeom>
            <a:solidFill>
              <a:srgbClr val="0099F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  <xdr:grpSp>
          <xdr:nvGrpSpPr>
            <xdr:cNvPr id="129" name="Grupo 128">
              <a:extLst>
                <a:ext uri="{FF2B5EF4-FFF2-40B4-BE49-F238E27FC236}">
                  <a16:creationId xmlns:a16="http://schemas.microsoft.com/office/drawing/2014/main" id="{00000000-0008-0000-0100-000081000000}"/>
                </a:ext>
              </a:extLst>
            </xdr:cNvPr>
            <xdr:cNvGrpSpPr/>
          </xdr:nvGrpSpPr>
          <xdr:grpSpPr>
            <a:xfrm>
              <a:off x="1181101" y="5017967"/>
              <a:ext cx="721518" cy="540263"/>
              <a:chOff x="1181101" y="5017967"/>
              <a:chExt cx="721518" cy="540263"/>
            </a:xfrm>
          </xdr:grpSpPr>
          <xdr:grpSp>
            <xdr:nvGrpSpPr>
              <xdr:cNvPr id="130" name="Grupo 129">
                <a:extLst>
                  <a:ext uri="{FF2B5EF4-FFF2-40B4-BE49-F238E27FC236}">
                    <a16:creationId xmlns:a16="http://schemas.microsoft.com/office/drawing/2014/main" id="{00000000-0008-0000-0100-000082000000}"/>
                  </a:ext>
                </a:extLst>
              </xdr:cNvPr>
              <xdr:cNvGrpSpPr/>
            </xdr:nvGrpSpPr>
            <xdr:grpSpPr>
              <a:xfrm>
                <a:off x="1181101" y="5017967"/>
                <a:ext cx="721518" cy="540263"/>
                <a:chOff x="1181101" y="5017967"/>
                <a:chExt cx="721518" cy="540263"/>
              </a:xfrm>
            </xdr:grpSpPr>
            <xdr:cxnSp macro="">
              <xdr:nvCxnSpPr>
                <xdr:cNvPr id="135" name="Conector recto 134">
                  <a:extLst>
                    <a:ext uri="{FF2B5EF4-FFF2-40B4-BE49-F238E27FC236}">
                      <a16:creationId xmlns:a16="http://schemas.microsoft.com/office/drawing/2014/main" id="{00000000-0008-0000-0100-000087000000}"/>
                    </a:ext>
                  </a:extLst>
                </xdr:cNvPr>
                <xdr:cNvCxnSpPr/>
              </xdr:nvCxnSpPr>
              <xdr:spPr>
                <a:xfrm>
                  <a:off x="1186884" y="5018230"/>
                  <a:ext cx="0" cy="540000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36" name="Conector recto 135">
                  <a:extLst>
                    <a:ext uri="{FF2B5EF4-FFF2-40B4-BE49-F238E27FC236}">
                      <a16:creationId xmlns:a16="http://schemas.microsoft.com/office/drawing/2014/main" id="{00000000-0008-0000-0100-000088000000}"/>
                    </a:ext>
                  </a:extLst>
                </xdr:cNvPr>
                <xdr:cNvCxnSpPr/>
              </xdr:nvCxnSpPr>
              <xdr:spPr>
                <a:xfrm>
                  <a:off x="1181101" y="5556392"/>
                  <a:ext cx="720000" cy="0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37" name="Conector recto 136">
                  <a:extLst>
                    <a:ext uri="{FF2B5EF4-FFF2-40B4-BE49-F238E27FC236}">
                      <a16:creationId xmlns:a16="http://schemas.microsoft.com/office/drawing/2014/main" id="{00000000-0008-0000-0100-000089000000}"/>
                    </a:ext>
                  </a:extLst>
                </xdr:cNvPr>
                <xdr:cNvCxnSpPr/>
              </xdr:nvCxnSpPr>
              <xdr:spPr>
                <a:xfrm>
                  <a:off x="1902619" y="5017967"/>
                  <a:ext cx="0" cy="540000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131" name="Grupo 130">
                <a:extLst>
                  <a:ext uri="{FF2B5EF4-FFF2-40B4-BE49-F238E27FC236}">
                    <a16:creationId xmlns:a16="http://schemas.microsoft.com/office/drawing/2014/main" id="{00000000-0008-0000-0100-000083000000}"/>
                  </a:ext>
                </a:extLst>
              </xdr:cNvPr>
              <xdr:cNvGrpSpPr/>
            </xdr:nvGrpSpPr>
            <xdr:grpSpPr>
              <a:xfrm>
                <a:off x="1185863" y="5021134"/>
                <a:ext cx="700087" cy="392121"/>
                <a:chOff x="1185863" y="5021134"/>
                <a:chExt cx="700087" cy="392121"/>
              </a:xfrm>
            </xdr:grpSpPr>
            <xdr:sp macro="" textlink="">
              <xdr:nvSpPr>
                <xdr:cNvPr id="132" name="CuadroTexto 131">
                  <a:extLst>
                    <a:ext uri="{FF2B5EF4-FFF2-40B4-BE49-F238E27FC236}">
                      <a16:creationId xmlns:a16="http://schemas.microsoft.com/office/drawing/2014/main" id="{00000000-0008-0000-0100-000084000000}"/>
                    </a:ext>
                  </a:extLst>
                </xdr:cNvPr>
                <xdr:cNvSpPr txBox="1"/>
              </xdr:nvSpPr>
              <xdr:spPr>
                <a:xfrm>
                  <a:off x="1328738" y="5198942"/>
                  <a:ext cx="252412" cy="214313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r>
                    <a:rPr lang="es-PE" sz="1400"/>
                    <a:t>A</a:t>
                  </a:r>
                </a:p>
              </xdr:txBody>
            </xdr:sp>
            <xdr:cxnSp macro="">
              <xdr:nvCxnSpPr>
                <xdr:cNvPr id="133" name="Conector recto 132">
                  <a:extLst>
                    <a:ext uri="{FF2B5EF4-FFF2-40B4-BE49-F238E27FC236}">
                      <a16:creationId xmlns:a16="http://schemas.microsoft.com/office/drawing/2014/main" id="{00000000-0008-0000-0100-000085000000}"/>
                    </a:ext>
                  </a:extLst>
                </xdr:cNvPr>
                <xdr:cNvCxnSpPr/>
              </xdr:nvCxnSpPr>
              <xdr:spPr>
                <a:xfrm flipV="1">
                  <a:off x="1185863" y="5089930"/>
                  <a:ext cx="700087" cy="0"/>
                </a:xfrm>
                <a:prstGeom prst="line">
                  <a:avLst/>
                </a:prstGeom>
                <a:ln>
                  <a:solidFill>
                    <a:srgbClr val="0099FF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134" name="Triángulo isósceles 133">
                  <a:extLst>
                    <a:ext uri="{FF2B5EF4-FFF2-40B4-BE49-F238E27FC236}">
                      <a16:creationId xmlns:a16="http://schemas.microsoft.com/office/drawing/2014/main" id="{00000000-0008-0000-0100-000086000000}"/>
                    </a:ext>
                  </a:extLst>
                </xdr:cNvPr>
                <xdr:cNvSpPr/>
              </xdr:nvSpPr>
              <xdr:spPr>
                <a:xfrm flipV="1">
                  <a:off x="1276350" y="5021134"/>
                  <a:ext cx="142875" cy="67151"/>
                </a:xfrm>
                <a:prstGeom prst="triangle">
                  <a:avLst/>
                </a:prstGeom>
                <a:solidFill>
                  <a:srgbClr val="0099FF"/>
                </a:solidFill>
                <a:ln w="3175">
                  <a:solidFill>
                    <a:srgbClr val="0099FF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s-PE" sz="1100"/>
                </a:p>
              </xdr:txBody>
            </xdr:sp>
          </xdr:grpSp>
        </xdr:grpSp>
      </xdr:grpSp>
      <xdr:grpSp>
        <xdr:nvGrpSpPr>
          <xdr:cNvPr id="118" name="Grupo 117">
            <a:extLst>
              <a:ext uri="{FF2B5EF4-FFF2-40B4-BE49-F238E27FC236}">
                <a16:creationId xmlns:a16="http://schemas.microsoft.com/office/drawing/2014/main" id="{00000000-0008-0000-0100-000076000000}"/>
              </a:ext>
            </a:extLst>
          </xdr:cNvPr>
          <xdr:cNvGrpSpPr/>
        </xdr:nvGrpSpPr>
        <xdr:grpSpPr>
          <a:xfrm>
            <a:off x="647698" y="2025883"/>
            <a:ext cx="2952751" cy="1803170"/>
            <a:chOff x="1371898" y="5333717"/>
            <a:chExt cx="2955274" cy="1559750"/>
          </a:xfrm>
        </xdr:grpSpPr>
        <xdr:cxnSp macro="">
          <xdr:nvCxnSpPr>
            <xdr:cNvPr id="119" name="Conector recto 118">
              <a:extLst>
                <a:ext uri="{FF2B5EF4-FFF2-40B4-BE49-F238E27FC236}">
                  <a16:creationId xmlns:a16="http://schemas.microsoft.com/office/drawing/2014/main" id="{00000000-0008-0000-0100-000077000000}"/>
                </a:ext>
              </a:extLst>
            </xdr:cNvPr>
            <xdr:cNvCxnSpPr/>
          </xdr:nvCxnSpPr>
          <xdr:spPr>
            <a:xfrm flipH="1">
              <a:off x="1604853" y="5806398"/>
              <a:ext cx="0" cy="905285"/>
            </a:xfrm>
            <a:prstGeom prst="line">
              <a:avLst/>
            </a:prstGeom>
            <a:ln w="12700">
              <a:solidFill>
                <a:schemeClr val="tx1">
                  <a:lumMod val="95000"/>
                  <a:lumOff val="5000"/>
                </a:schemeClr>
              </a:solidFill>
            </a:ln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0" name="Conector recto 119">
              <a:extLst>
                <a:ext uri="{FF2B5EF4-FFF2-40B4-BE49-F238E27FC236}">
                  <a16:creationId xmlns:a16="http://schemas.microsoft.com/office/drawing/2014/main" id="{00000000-0008-0000-0100-000078000000}"/>
                </a:ext>
              </a:extLst>
            </xdr:cNvPr>
            <xdr:cNvCxnSpPr/>
          </xdr:nvCxnSpPr>
          <xdr:spPr>
            <a:xfrm flipH="1">
              <a:off x="1610228" y="5333717"/>
              <a:ext cx="0" cy="487461"/>
            </a:xfrm>
            <a:prstGeom prst="line">
              <a:avLst/>
            </a:prstGeom>
            <a:ln w="12700">
              <a:solidFill>
                <a:schemeClr val="tx1">
                  <a:lumMod val="95000"/>
                  <a:lumOff val="5000"/>
                </a:schemeClr>
              </a:solidFill>
            </a:ln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1" name="Conector recto 120">
              <a:extLst>
                <a:ext uri="{FF2B5EF4-FFF2-40B4-BE49-F238E27FC236}">
                  <a16:creationId xmlns:a16="http://schemas.microsoft.com/office/drawing/2014/main" id="{00000000-0008-0000-0100-000079000000}"/>
                </a:ext>
              </a:extLst>
            </xdr:cNvPr>
            <xdr:cNvCxnSpPr/>
          </xdr:nvCxnSpPr>
          <xdr:spPr>
            <a:xfrm flipH="1" flipV="1">
              <a:off x="1608791" y="6706637"/>
              <a:ext cx="2486123" cy="0"/>
            </a:xfrm>
            <a:prstGeom prst="line">
              <a:avLst/>
            </a:prstGeom>
            <a:ln w="12700">
              <a:solidFill>
                <a:schemeClr val="tx1">
                  <a:lumMod val="95000"/>
                  <a:lumOff val="5000"/>
                </a:schemeClr>
              </a:solidFill>
            </a:ln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2" name="Conector recto 121">
              <a:extLst>
                <a:ext uri="{FF2B5EF4-FFF2-40B4-BE49-F238E27FC236}">
                  <a16:creationId xmlns:a16="http://schemas.microsoft.com/office/drawing/2014/main" id="{00000000-0008-0000-0100-00007A000000}"/>
                </a:ext>
              </a:extLst>
            </xdr:cNvPr>
            <xdr:cNvCxnSpPr/>
          </xdr:nvCxnSpPr>
          <xdr:spPr>
            <a:xfrm flipH="1" flipV="1">
              <a:off x="1617847" y="5721652"/>
              <a:ext cx="2486122" cy="0"/>
            </a:xfrm>
            <a:prstGeom prst="line">
              <a:avLst/>
            </a:prstGeom>
            <a:ln w="12700">
              <a:solidFill>
                <a:schemeClr val="tx1">
                  <a:lumMod val="95000"/>
                  <a:lumOff val="5000"/>
                </a:schemeClr>
              </a:solidFill>
            </a:ln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3" name="Conector recto 122">
              <a:extLst>
                <a:ext uri="{FF2B5EF4-FFF2-40B4-BE49-F238E27FC236}">
                  <a16:creationId xmlns:a16="http://schemas.microsoft.com/office/drawing/2014/main" id="{00000000-0008-0000-0100-00007B000000}"/>
                </a:ext>
              </a:extLst>
            </xdr:cNvPr>
            <xdr:cNvCxnSpPr/>
          </xdr:nvCxnSpPr>
          <xdr:spPr>
            <a:xfrm flipH="1">
              <a:off x="4117441" y="5740614"/>
              <a:ext cx="0" cy="965345"/>
            </a:xfrm>
            <a:prstGeom prst="line">
              <a:avLst/>
            </a:prstGeom>
            <a:ln w="12700">
              <a:solidFill>
                <a:schemeClr val="tx1">
                  <a:lumMod val="95000"/>
                  <a:lumOff val="5000"/>
                </a:schemeClr>
              </a:solidFill>
            </a:ln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4" name="Conector recto de flecha 123">
              <a:extLst>
                <a:ext uri="{FF2B5EF4-FFF2-40B4-BE49-F238E27FC236}">
                  <a16:creationId xmlns:a16="http://schemas.microsoft.com/office/drawing/2014/main" id="{00000000-0008-0000-0100-00007C000000}"/>
                </a:ext>
              </a:extLst>
            </xdr:cNvPr>
            <xdr:cNvCxnSpPr/>
          </xdr:nvCxnSpPr>
          <xdr:spPr>
            <a:xfrm>
              <a:off x="1617849" y="5738331"/>
              <a:ext cx="225941" cy="213066"/>
            </a:xfrm>
            <a:prstGeom prst="straightConnector1">
              <a:avLst/>
            </a:prstGeom>
            <a:ln>
              <a:solidFill>
                <a:sysClr val="windowText" lastClr="00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5" name="Conector recto de flecha 124">
              <a:extLst>
                <a:ext uri="{FF2B5EF4-FFF2-40B4-BE49-F238E27FC236}">
                  <a16:creationId xmlns:a16="http://schemas.microsoft.com/office/drawing/2014/main" id="{00000000-0008-0000-0100-00007D000000}"/>
                </a:ext>
              </a:extLst>
            </xdr:cNvPr>
            <xdr:cNvCxnSpPr/>
          </xdr:nvCxnSpPr>
          <xdr:spPr>
            <a:xfrm flipV="1">
              <a:off x="4122284" y="5548710"/>
              <a:ext cx="204888" cy="182915"/>
            </a:xfrm>
            <a:prstGeom prst="straightConnector1">
              <a:avLst/>
            </a:prstGeom>
            <a:ln>
              <a:solidFill>
                <a:sysClr val="windowText" lastClr="00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6" name="Conector recto de flecha 125">
              <a:extLst>
                <a:ext uri="{FF2B5EF4-FFF2-40B4-BE49-F238E27FC236}">
                  <a16:creationId xmlns:a16="http://schemas.microsoft.com/office/drawing/2014/main" id="{00000000-0008-0000-0100-00007E000000}"/>
                </a:ext>
              </a:extLst>
            </xdr:cNvPr>
            <xdr:cNvCxnSpPr/>
          </xdr:nvCxnSpPr>
          <xdr:spPr>
            <a:xfrm>
              <a:off x="4106908" y="6691270"/>
              <a:ext cx="172597" cy="202197"/>
            </a:xfrm>
            <a:prstGeom prst="straightConnector1">
              <a:avLst/>
            </a:prstGeom>
            <a:ln>
              <a:solidFill>
                <a:sysClr val="windowText" lastClr="00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7" name="Conector recto de flecha 126">
              <a:extLst>
                <a:ext uri="{FF2B5EF4-FFF2-40B4-BE49-F238E27FC236}">
                  <a16:creationId xmlns:a16="http://schemas.microsoft.com/office/drawing/2014/main" id="{00000000-0008-0000-0100-00007F000000}"/>
                </a:ext>
              </a:extLst>
            </xdr:cNvPr>
            <xdr:cNvCxnSpPr/>
          </xdr:nvCxnSpPr>
          <xdr:spPr>
            <a:xfrm flipH="1">
              <a:off x="1371898" y="6693518"/>
              <a:ext cx="241352" cy="195342"/>
            </a:xfrm>
            <a:prstGeom prst="straightConnector1">
              <a:avLst/>
            </a:prstGeom>
            <a:ln>
              <a:solidFill>
                <a:sysClr val="windowText" lastClr="00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</xdr:col>
      <xdr:colOff>566970</xdr:colOff>
      <xdr:row>88</xdr:row>
      <xdr:rowOff>120036</xdr:rowOff>
    </xdr:from>
    <xdr:to>
      <xdr:col>3</xdr:col>
      <xdr:colOff>488590</xdr:colOff>
      <xdr:row>91</xdr:row>
      <xdr:rowOff>18497</xdr:rowOff>
    </xdr:to>
    <xdr:grpSp>
      <xdr:nvGrpSpPr>
        <xdr:cNvPr id="138" name="Grupo 137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GrpSpPr/>
      </xdr:nvGrpSpPr>
      <xdr:grpSpPr>
        <a:xfrm>
          <a:off x="2214795" y="16741161"/>
          <a:ext cx="502645" cy="546161"/>
          <a:chOff x="2062395" y="3453786"/>
          <a:chExt cx="502645" cy="393761"/>
        </a:xfrm>
      </xdr:grpSpPr>
      <xdr:sp macro="" textlink="">
        <xdr:nvSpPr>
          <xdr:cNvPr id="139" name="Arco 138">
            <a:extLst>
              <a:ext uri="{FF2B5EF4-FFF2-40B4-BE49-F238E27FC236}">
                <a16:creationId xmlns:a16="http://schemas.microsoft.com/office/drawing/2014/main" id="{00000000-0008-0000-0100-00008B000000}"/>
              </a:ext>
            </a:extLst>
          </xdr:cNvPr>
          <xdr:cNvSpPr/>
        </xdr:nvSpPr>
        <xdr:spPr>
          <a:xfrm rot="20748155">
            <a:off x="2062395" y="3453786"/>
            <a:ext cx="502645" cy="344216"/>
          </a:xfrm>
          <a:prstGeom prst="arc">
            <a:avLst>
              <a:gd name="adj1" fmla="val 16200000"/>
              <a:gd name="adj2" fmla="val 3946474"/>
            </a:avLst>
          </a:prstGeom>
          <a:ln>
            <a:solidFill>
              <a:schemeClr val="accent2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140" name="Triángulo isósceles 139">
            <a:extLst>
              <a:ext uri="{FF2B5EF4-FFF2-40B4-BE49-F238E27FC236}">
                <a16:creationId xmlns:a16="http://schemas.microsoft.com/office/drawing/2014/main" id="{00000000-0008-0000-0100-00008C000000}"/>
              </a:ext>
            </a:extLst>
          </xdr:cNvPr>
          <xdr:cNvSpPr/>
        </xdr:nvSpPr>
        <xdr:spPr>
          <a:xfrm rot="13021077">
            <a:off x="2332340" y="3748124"/>
            <a:ext cx="130045" cy="99423"/>
          </a:xfrm>
          <a:prstGeom prst="triangle">
            <a:avLst/>
          </a:prstGeom>
          <a:solidFill>
            <a:schemeClr val="accent2">
              <a:lumMod val="75000"/>
            </a:schemeClr>
          </a:solidFill>
          <a:ln w="3175">
            <a:solidFill>
              <a:schemeClr val="accent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</xdr:grpSp>
    <xdr:clientData/>
  </xdr:twoCellAnchor>
  <xdr:twoCellAnchor>
    <xdr:from>
      <xdr:col>2</xdr:col>
      <xdr:colOff>271463</xdr:colOff>
      <xdr:row>87</xdr:row>
      <xdr:rowOff>104776</xdr:rowOff>
    </xdr:from>
    <xdr:to>
      <xdr:col>3</xdr:col>
      <xdr:colOff>80963</xdr:colOff>
      <xdr:row>87</xdr:row>
      <xdr:rowOff>104776</xdr:rowOff>
    </xdr:to>
    <xdr:cxnSp macro="">
      <xdr:nvCxnSpPr>
        <xdr:cNvPr id="141" name="Conector recto de flecha 140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CxnSpPr/>
      </xdr:nvCxnSpPr>
      <xdr:spPr>
        <a:xfrm flipV="1">
          <a:off x="1970723" y="15954376"/>
          <a:ext cx="40386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233363</xdr:colOff>
      <xdr:row>92</xdr:row>
      <xdr:rowOff>90487</xdr:rowOff>
    </xdr:from>
    <xdr:to>
      <xdr:col>3</xdr:col>
      <xdr:colOff>33338</xdr:colOff>
      <xdr:row>92</xdr:row>
      <xdr:rowOff>90487</xdr:rowOff>
    </xdr:to>
    <xdr:cxnSp macro="">
      <xdr:nvCxnSpPr>
        <xdr:cNvPr id="142" name="Conector recto de flecha 14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CxnSpPr/>
      </xdr:nvCxnSpPr>
      <xdr:spPr>
        <a:xfrm>
          <a:off x="1932623" y="16938307"/>
          <a:ext cx="39433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</xdr:colOff>
      <xdr:row>89</xdr:row>
      <xdr:rowOff>61913</xdr:rowOff>
    </xdr:from>
    <xdr:to>
      <xdr:col>1</xdr:col>
      <xdr:colOff>76200</xdr:colOff>
      <xdr:row>91</xdr:row>
      <xdr:rowOff>114301</xdr:rowOff>
    </xdr:to>
    <xdr:cxnSp macro="">
      <xdr:nvCxnSpPr>
        <xdr:cNvPr id="143" name="Conector recto de flecha 14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CxnSpPr/>
      </xdr:nvCxnSpPr>
      <xdr:spPr>
        <a:xfrm flipH="1">
          <a:off x="990600" y="16277273"/>
          <a:ext cx="0" cy="50196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423863</xdr:colOff>
      <xdr:row>88</xdr:row>
      <xdr:rowOff>176213</xdr:rowOff>
    </xdr:from>
    <xdr:to>
      <xdr:col>4</xdr:col>
      <xdr:colOff>423863</xdr:colOff>
      <xdr:row>91</xdr:row>
      <xdr:rowOff>23813</xdr:rowOff>
    </xdr:to>
    <xdr:cxnSp macro="">
      <xdr:nvCxnSpPr>
        <xdr:cNvPr id="144" name="Conector recto de flecha 14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CxnSpPr/>
      </xdr:nvCxnSpPr>
      <xdr:spPr>
        <a:xfrm flipH="1">
          <a:off x="3311843" y="16208693"/>
          <a:ext cx="0" cy="4800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798196</xdr:colOff>
      <xdr:row>80</xdr:row>
      <xdr:rowOff>175428</xdr:rowOff>
    </xdr:from>
    <xdr:to>
      <xdr:col>0</xdr:col>
      <xdr:colOff>867212</xdr:colOff>
      <xdr:row>82</xdr:row>
      <xdr:rowOff>2347</xdr:rowOff>
    </xdr:to>
    <xdr:grpSp>
      <xdr:nvGrpSpPr>
        <xdr:cNvPr id="145" name="Grupo 144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GrpSpPr/>
      </xdr:nvGrpSpPr>
      <xdr:grpSpPr>
        <a:xfrm>
          <a:off x="798196" y="15272553"/>
          <a:ext cx="69016" cy="207919"/>
          <a:chOff x="588962" y="576508"/>
          <a:chExt cx="297675" cy="187554"/>
        </a:xfrm>
      </xdr:grpSpPr>
      <xdr:cxnSp macro="">
        <xdr:nvCxnSpPr>
          <xdr:cNvPr id="146" name="Conector recto de flecha 145">
            <a:extLst>
              <a:ext uri="{FF2B5EF4-FFF2-40B4-BE49-F238E27FC236}">
                <a16:creationId xmlns:a16="http://schemas.microsoft.com/office/drawing/2014/main" id="{00000000-0008-0000-0100-000092000000}"/>
              </a:ext>
            </a:extLst>
          </xdr:cNvPr>
          <xdr:cNvCxnSpPr/>
        </xdr:nvCxnSpPr>
        <xdr:spPr>
          <a:xfrm flipH="1">
            <a:off x="592260" y="582509"/>
            <a:ext cx="0" cy="181553"/>
          </a:xfrm>
          <a:prstGeom prst="straightConnector1">
            <a:avLst/>
          </a:prstGeom>
          <a:ln>
            <a:solidFill>
              <a:srgbClr val="C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" name="Conector recto 146">
            <a:extLst>
              <a:ext uri="{FF2B5EF4-FFF2-40B4-BE49-F238E27FC236}">
                <a16:creationId xmlns:a16="http://schemas.microsoft.com/office/drawing/2014/main" id="{00000000-0008-0000-0100-000093000000}"/>
              </a:ext>
            </a:extLst>
          </xdr:cNvPr>
          <xdr:cNvCxnSpPr/>
        </xdr:nvCxnSpPr>
        <xdr:spPr>
          <a:xfrm flipV="1">
            <a:off x="588962" y="576508"/>
            <a:ext cx="297675" cy="0"/>
          </a:xfrm>
          <a:prstGeom prst="line">
            <a:avLst/>
          </a:prstGeom>
          <a:ln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414335</xdr:colOff>
      <xdr:row>81</xdr:row>
      <xdr:rowOff>99867</xdr:rowOff>
    </xdr:from>
    <xdr:to>
      <xdr:col>5</xdr:col>
      <xdr:colOff>209549</xdr:colOff>
      <xdr:row>94</xdr:row>
      <xdr:rowOff>19053</xdr:rowOff>
    </xdr:to>
    <xdr:grpSp>
      <xdr:nvGrpSpPr>
        <xdr:cNvPr id="148" name="Grupo 147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GrpSpPr/>
      </xdr:nvGrpSpPr>
      <xdr:grpSpPr>
        <a:xfrm>
          <a:off x="414335" y="15387492"/>
          <a:ext cx="3186114" cy="2471886"/>
          <a:chOff x="414335" y="1433367"/>
          <a:chExt cx="3186114" cy="2395686"/>
        </a:xfrm>
      </xdr:grpSpPr>
      <xdr:grpSp>
        <xdr:nvGrpSpPr>
          <xdr:cNvPr id="149" name="Grupo 148">
            <a:extLst>
              <a:ext uri="{FF2B5EF4-FFF2-40B4-BE49-F238E27FC236}">
                <a16:creationId xmlns:a16="http://schemas.microsoft.com/office/drawing/2014/main" id="{00000000-0008-0000-0100-000095000000}"/>
              </a:ext>
            </a:extLst>
          </xdr:cNvPr>
          <xdr:cNvGrpSpPr/>
        </xdr:nvGrpSpPr>
        <xdr:grpSpPr>
          <a:xfrm>
            <a:off x="414335" y="1433367"/>
            <a:ext cx="725659" cy="577277"/>
            <a:chOff x="1181101" y="5017967"/>
            <a:chExt cx="726279" cy="540543"/>
          </a:xfrm>
        </xdr:grpSpPr>
        <xdr:sp macro="" textlink="">
          <xdr:nvSpPr>
            <xdr:cNvPr id="160" name="Rectángulo 159">
              <a:extLst>
                <a:ext uri="{FF2B5EF4-FFF2-40B4-BE49-F238E27FC236}">
                  <a16:creationId xmlns:a16="http://schemas.microsoft.com/office/drawing/2014/main" id="{00000000-0008-0000-0100-0000A0000000}"/>
                </a:ext>
              </a:extLst>
            </xdr:cNvPr>
            <xdr:cNvSpPr/>
          </xdr:nvSpPr>
          <xdr:spPr>
            <a:xfrm>
              <a:off x="1197768" y="5096548"/>
              <a:ext cx="709612" cy="461962"/>
            </a:xfrm>
            <a:prstGeom prst="rect">
              <a:avLst/>
            </a:prstGeom>
            <a:solidFill>
              <a:srgbClr val="0099F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  <xdr:grpSp>
          <xdr:nvGrpSpPr>
            <xdr:cNvPr id="161" name="Grupo 160">
              <a:extLst>
                <a:ext uri="{FF2B5EF4-FFF2-40B4-BE49-F238E27FC236}">
                  <a16:creationId xmlns:a16="http://schemas.microsoft.com/office/drawing/2014/main" id="{00000000-0008-0000-0100-0000A1000000}"/>
                </a:ext>
              </a:extLst>
            </xdr:cNvPr>
            <xdr:cNvGrpSpPr/>
          </xdr:nvGrpSpPr>
          <xdr:grpSpPr>
            <a:xfrm>
              <a:off x="1181101" y="5017967"/>
              <a:ext cx="721518" cy="540263"/>
              <a:chOff x="1181101" y="5017967"/>
              <a:chExt cx="721518" cy="540263"/>
            </a:xfrm>
          </xdr:grpSpPr>
          <xdr:grpSp>
            <xdr:nvGrpSpPr>
              <xdr:cNvPr id="162" name="Grupo 161">
                <a:extLst>
                  <a:ext uri="{FF2B5EF4-FFF2-40B4-BE49-F238E27FC236}">
                    <a16:creationId xmlns:a16="http://schemas.microsoft.com/office/drawing/2014/main" id="{00000000-0008-0000-0100-0000A2000000}"/>
                  </a:ext>
                </a:extLst>
              </xdr:cNvPr>
              <xdr:cNvGrpSpPr/>
            </xdr:nvGrpSpPr>
            <xdr:grpSpPr>
              <a:xfrm>
                <a:off x="1181101" y="5017967"/>
                <a:ext cx="721518" cy="540263"/>
                <a:chOff x="1181101" y="5017967"/>
                <a:chExt cx="721518" cy="540263"/>
              </a:xfrm>
            </xdr:grpSpPr>
            <xdr:cxnSp macro="">
              <xdr:nvCxnSpPr>
                <xdr:cNvPr id="167" name="Conector recto 166">
                  <a:extLst>
                    <a:ext uri="{FF2B5EF4-FFF2-40B4-BE49-F238E27FC236}">
                      <a16:creationId xmlns:a16="http://schemas.microsoft.com/office/drawing/2014/main" id="{00000000-0008-0000-0100-0000A7000000}"/>
                    </a:ext>
                  </a:extLst>
                </xdr:cNvPr>
                <xdr:cNvCxnSpPr/>
              </xdr:nvCxnSpPr>
              <xdr:spPr>
                <a:xfrm>
                  <a:off x="1186884" y="5018230"/>
                  <a:ext cx="0" cy="540000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68" name="Conector recto 167">
                  <a:extLst>
                    <a:ext uri="{FF2B5EF4-FFF2-40B4-BE49-F238E27FC236}">
                      <a16:creationId xmlns:a16="http://schemas.microsoft.com/office/drawing/2014/main" id="{00000000-0008-0000-0100-0000A8000000}"/>
                    </a:ext>
                  </a:extLst>
                </xdr:cNvPr>
                <xdr:cNvCxnSpPr/>
              </xdr:nvCxnSpPr>
              <xdr:spPr>
                <a:xfrm>
                  <a:off x="1181101" y="5556392"/>
                  <a:ext cx="720000" cy="0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69" name="Conector recto 168">
                  <a:extLst>
                    <a:ext uri="{FF2B5EF4-FFF2-40B4-BE49-F238E27FC236}">
                      <a16:creationId xmlns:a16="http://schemas.microsoft.com/office/drawing/2014/main" id="{00000000-0008-0000-0100-0000A9000000}"/>
                    </a:ext>
                  </a:extLst>
                </xdr:cNvPr>
                <xdr:cNvCxnSpPr/>
              </xdr:nvCxnSpPr>
              <xdr:spPr>
                <a:xfrm>
                  <a:off x="1902619" y="5017967"/>
                  <a:ext cx="0" cy="540000"/>
                </a:xfrm>
                <a:prstGeom prst="line">
                  <a:avLst/>
                </a:prstGeom>
                <a:ln>
                  <a:solidFill>
                    <a:sysClr val="windowText" lastClr="000000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grpSp>
            <xdr:nvGrpSpPr>
              <xdr:cNvPr id="163" name="Grupo 162">
                <a:extLst>
                  <a:ext uri="{FF2B5EF4-FFF2-40B4-BE49-F238E27FC236}">
                    <a16:creationId xmlns:a16="http://schemas.microsoft.com/office/drawing/2014/main" id="{00000000-0008-0000-0100-0000A3000000}"/>
                  </a:ext>
                </a:extLst>
              </xdr:cNvPr>
              <xdr:cNvGrpSpPr/>
            </xdr:nvGrpSpPr>
            <xdr:grpSpPr>
              <a:xfrm>
                <a:off x="1185863" y="5021134"/>
                <a:ext cx="700087" cy="392121"/>
                <a:chOff x="1185863" y="5021134"/>
                <a:chExt cx="700087" cy="392121"/>
              </a:xfrm>
            </xdr:grpSpPr>
            <xdr:sp macro="" textlink="">
              <xdr:nvSpPr>
                <xdr:cNvPr id="164" name="CuadroTexto 163">
                  <a:extLst>
                    <a:ext uri="{FF2B5EF4-FFF2-40B4-BE49-F238E27FC236}">
                      <a16:creationId xmlns:a16="http://schemas.microsoft.com/office/drawing/2014/main" id="{00000000-0008-0000-0100-0000A4000000}"/>
                    </a:ext>
                  </a:extLst>
                </xdr:cNvPr>
                <xdr:cNvSpPr txBox="1"/>
              </xdr:nvSpPr>
              <xdr:spPr>
                <a:xfrm>
                  <a:off x="1328738" y="5198942"/>
                  <a:ext cx="252412" cy="214313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r>
                    <a:rPr lang="es-PE" sz="1400"/>
                    <a:t>A</a:t>
                  </a:r>
                </a:p>
              </xdr:txBody>
            </xdr:sp>
            <xdr:cxnSp macro="">
              <xdr:nvCxnSpPr>
                <xdr:cNvPr id="165" name="Conector recto 164">
                  <a:extLst>
                    <a:ext uri="{FF2B5EF4-FFF2-40B4-BE49-F238E27FC236}">
                      <a16:creationId xmlns:a16="http://schemas.microsoft.com/office/drawing/2014/main" id="{00000000-0008-0000-0100-0000A5000000}"/>
                    </a:ext>
                  </a:extLst>
                </xdr:cNvPr>
                <xdr:cNvCxnSpPr/>
              </xdr:nvCxnSpPr>
              <xdr:spPr>
                <a:xfrm flipV="1">
                  <a:off x="1185863" y="5089930"/>
                  <a:ext cx="700087" cy="0"/>
                </a:xfrm>
                <a:prstGeom prst="line">
                  <a:avLst/>
                </a:prstGeom>
                <a:ln>
                  <a:solidFill>
                    <a:srgbClr val="0099FF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166" name="Triángulo isósceles 165">
                  <a:extLst>
                    <a:ext uri="{FF2B5EF4-FFF2-40B4-BE49-F238E27FC236}">
                      <a16:creationId xmlns:a16="http://schemas.microsoft.com/office/drawing/2014/main" id="{00000000-0008-0000-0100-0000A6000000}"/>
                    </a:ext>
                  </a:extLst>
                </xdr:cNvPr>
                <xdr:cNvSpPr/>
              </xdr:nvSpPr>
              <xdr:spPr>
                <a:xfrm flipV="1">
                  <a:off x="1276350" y="5021134"/>
                  <a:ext cx="142875" cy="67151"/>
                </a:xfrm>
                <a:prstGeom prst="triangle">
                  <a:avLst/>
                </a:prstGeom>
                <a:solidFill>
                  <a:srgbClr val="0099FF"/>
                </a:solidFill>
                <a:ln w="3175">
                  <a:solidFill>
                    <a:srgbClr val="0099FF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s-PE" sz="1100"/>
                </a:p>
              </xdr:txBody>
            </xdr:sp>
          </xdr:grpSp>
        </xdr:grpSp>
      </xdr:grpSp>
      <xdr:grpSp>
        <xdr:nvGrpSpPr>
          <xdr:cNvPr id="150" name="Grupo 149">
            <a:extLst>
              <a:ext uri="{FF2B5EF4-FFF2-40B4-BE49-F238E27FC236}">
                <a16:creationId xmlns:a16="http://schemas.microsoft.com/office/drawing/2014/main" id="{00000000-0008-0000-0100-000096000000}"/>
              </a:ext>
            </a:extLst>
          </xdr:cNvPr>
          <xdr:cNvGrpSpPr/>
        </xdr:nvGrpSpPr>
        <xdr:grpSpPr>
          <a:xfrm>
            <a:off x="647698" y="2025883"/>
            <a:ext cx="2952751" cy="1803170"/>
            <a:chOff x="1371898" y="5333717"/>
            <a:chExt cx="2955274" cy="1559750"/>
          </a:xfrm>
        </xdr:grpSpPr>
        <xdr:cxnSp macro="">
          <xdr:nvCxnSpPr>
            <xdr:cNvPr id="151" name="Conector recto 150">
              <a:extLst>
                <a:ext uri="{FF2B5EF4-FFF2-40B4-BE49-F238E27FC236}">
                  <a16:creationId xmlns:a16="http://schemas.microsoft.com/office/drawing/2014/main" id="{00000000-0008-0000-0100-000097000000}"/>
                </a:ext>
              </a:extLst>
            </xdr:cNvPr>
            <xdr:cNvCxnSpPr/>
          </xdr:nvCxnSpPr>
          <xdr:spPr>
            <a:xfrm flipH="1">
              <a:off x="1604853" y="5806398"/>
              <a:ext cx="0" cy="905285"/>
            </a:xfrm>
            <a:prstGeom prst="line">
              <a:avLst/>
            </a:prstGeom>
            <a:ln w="12700">
              <a:solidFill>
                <a:schemeClr val="tx1">
                  <a:lumMod val="95000"/>
                  <a:lumOff val="5000"/>
                </a:schemeClr>
              </a:solidFill>
            </a:ln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2" name="Conector recto 151">
              <a:extLst>
                <a:ext uri="{FF2B5EF4-FFF2-40B4-BE49-F238E27FC236}">
                  <a16:creationId xmlns:a16="http://schemas.microsoft.com/office/drawing/2014/main" id="{00000000-0008-0000-0100-000098000000}"/>
                </a:ext>
              </a:extLst>
            </xdr:cNvPr>
            <xdr:cNvCxnSpPr/>
          </xdr:nvCxnSpPr>
          <xdr:spPr>
            <a:xfrm flipH="1">
              <a:off x="1610228" y="5333717"/>
              <a:ext cx="0" cy="487461"/>
            </a:xfrm>
            <a:prstGeom prst="line">
              <a:avLst/>
            </a:prstGeom>
            <a:ln w="12700">
              <a:solidFill>
                <a:schemeClr val="tx1">
                  <a:lumMod val="95000"/>
                  <a:lumOff val="5000"/>
                </a:schemeClr>
              </a:solidFill>
            </a:ln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3" name="Conector recto 152">
              <a:extLst>
                <a:ext uri="{FF2B5EF4-FFF2-40B4-BE49-F238E27FC236}">
                  <a16:creationId xmlns:a16="http://schemas.microsoft.com/office/drawing/2014/main" id="{00000000-0008-0000-0100-000099000000}"/>
                </a:ext>
              </a:extLst>
            </xdr:cNvPr>
            <xdr:cNvCxnSpPr/>
          </xdr:nvCxnSpPr>
          <xdr:spPr>
            <a:xfrm flipH="1" flipV="1">
              <a:off x="1608791" y="6706637"/>
              <a:ext cx="2486123" cy="0"/>
            </a:xfrm>
            <a:prstGeom prst="line">
              <a:avLst/>
            </a:prstGeom>
            <a:ln w="12700">
              <a:solidFill>
                <a:schemeClr val="tx1">
                  <a:lumMod val="95000"/>
                  <a:lumOff val="5000"/>
                </a:schemeClr>
              </a:solidFill>
            </a:ln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4" name="Conector recto 153">
              <a:extLst>
                <a:ext uri="{FF2B5EF4-FFF2-40B4-BE49-F238E27FC236}">
                  <a16:creationId xmlns:a16="http://schemas.microsoft.com/office/drawing/2014/main" id="{00000000-0008-0000-0100-00009A000000}"/>
                </a:ext>
              </a:extLst>
            </xdr:cNvPr>
            <xdr:cNvCxnSpPr/>
          </xdr:nvCxnSpPr>
          <xdr:spPr>
            <a:xfrm flipH="1" flipV="1">
              <a:off x="1617847" y="5721652"/>
              <a:ext cx="2486122" cy="0"/>
            </a:xfrm>
            <a:prstGeom prst="line">
              <a:avLst/>
            </a:prstGeom>
            <a:ln w="12700">
              <a:solidFill>
                <a:schemeClr val="tx1">
                  <a:lumMod val="95000"/>
                  <a:lumOff val="5000"/>
                </a:schemeClr>
              </a:solidFill>
            </a:ln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5" name="Conector recto 154">
              <a:extLst>
                <a:ext uri="{FF2B5EF4-FFF2-40B4-BE49-F238E27FC236}">
                  <a16:creationId xmlns:a16="http://schemas.microsoft.com/office/drawing/2014/main" id="{00000000-0008-0000-0100-00009B000000}"/>
                </a:ext>
              </a:extLst>
            </xdr:cNvPr>
            <xdr:cNvCxnSpPr/>
          </xdr:nvCxnSpPr>
          <xdr:spPr>
            <a:xfrm flipH="1">
              <a:off x="4117441" y="5740614"/>
              <a:ext cx="0" cy="965345"/>
            </a:xfrm>
            <a:prstGeom prst="line">
              <a:avLst/>
            </a:prstGeom>
            <a:ln w="12700">
              <a:solidFill>
                <a:schemeClr val="tx1">
                  <a:lumMod val="95000"/>
                  <a:lumOff val="5000"/>
                </a:schemeClr>
              </a:solidFill>
            </a:ln>
            <a:effectLst>
              <a:outerShdw blurRad="50800" dist="38100" dir="16200000" rotWithShape="0">
                <a:prstClr val="black">
                  <a:alpha val="40000"/>
                </a:prstClr>
              </a:outerShdw>
            </a:effectLst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6" name="Conector recto de flecha 155">
              <a:extLst>
                <a:ext uri="{FF2B5EF4-FFF2-40B4-BE49-F238E27FC236}">
                  <a16:creationId xmlns:a16="http://schemas.microsoft.com/office/drawing/2014/main" id="{00000000-0008-0000-0100-00009C000000}"/>
                </a:ext>
              </a:extLst>
            </xdr:cNvPr>
            <xdr:cNvCxnSpPr/>
          </xdr:nvCxnSpPr>
          <xdr:spPr>
            <a:xfrm>
              <a:off x="1617849" y="5738331"/>
              <a:ext cx="225941" cy="213066"/>
            </a:xfrm>
            <a:prstGeom prst="straightConnector1">
              <a:avLst/>
            </a:prstGeom>
            <a:ln>
              <a:solidFill>
                <a:sysClr val="windowText" lastClr="00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7" name="Conector recto de flecha 156">
              <a:extLst>
                <a:ext uri="{FF2B5EF4-FFF2-40B4-BE49-F238E27FC236}">
                  <a16:creationId xmlns:a16="http://schemas.microsoft.com/office/drawing/2014/main" id="{00000000-0008-0000-0100-00009D000000}"/>
                </a:ext>
              </a:extLst>
            </xdr:cNvPr>
            <xdr:cNvCxnSpPr/>
          </xdr:nvCxnSpPr>
          <xdr:spPr>
            <a:xfrm flipV="1">
              <a:off x="4122284" y="5548710"/>
              <a:ext cx="204888" cy="182915"/>
            </a:xfrm>
            <a:prstGeom prst="straightConnector1">
              <a:avLst/>
            </a:prstGeom>
            <a:ln>
              <a:solidFill>
                <a:sysClr val="windowText" lastClr="00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8" name="Conector recto de flecha 157">
              <a:extLst>
                <a:ext uri="{FF2B5EF4-FFF2-40B4-BE49-F238E27FC236}">
                  <a16:creationId xmlns:a16="http://schemas.microsoft.com/office/drawing/2014/main" id="{00000000-0008-0000-0100-00009E000000}"/>
                </a:ext>
              </a:extLst>
            </xdr:cNvPr>
            <xdr:cNvCxnSpPr/>
          </xdr:nvCxnSpPr>
          <xdr:spPr>
            <a:xfrm>
              <a:off x="4106908" y="6691270"/>
              <a:ext cx="172597" cy="202197"/>
            </a:xfrm>
            <a:prstGeom prst="straightConnector1">
              <a:avLst/>
            </a:prstGeom>
            <a:ln>
              <a:solidFill>
                <a:sysClr val="windowText" lastClr="00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9" name="Conector recto de flecha 158">
              <a:extLst>
                <a:ext uri="{FF2B5EF4-FFF2-40B4-BE49-F238E27FC236}">
                  <a16:creationId xmlns:a16="http://schemas.microsoft.com/office/drawing/2014/main" id="{00000000-0008-0000-0100-00009F000000}"/>
                </a:ext>
              </a:extLst>
            </xdr:cNvPr>
            <xdr:cNvCxnSpPr/>
          </xdr:nvCxnSpPr>
          <xdr:spPr>
            <a:xfrm flipH="1">
              <a:off x="1371898" y="6693518"/>
              <a:ext cx="241352" cy="195342"/>
            </a:xfrm>
            <a:prstGeom prst="straightConnector1">
              <a:avLst/>
            </a:prstGeom>
            <a:ln>
              <a:solidFill>
                <a:sysClr val="windowText" lastClr="00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CFD5D-59EE-4667-81E2-864B7327EDE5}">
  <dimension ref="A1:V65"/>
  <sheetViews>
    <sheetView tabSelected="1" view="pageBreakPreview" zoomScaleNormal="100" zoomScaleSheetLayoutView="100" workbookViewId="0">
      <selection activeCell="B4" sqref="B4"/>
    </sheetView>
  </sheetViews>
  <sheetFormatPr baseColWidth="10" defaultRowHeight="15" x14ac:dyDescent="0.25"/>
  <cols>
    <col min="1" max="1" width="13.28515625" customWidth="1"/>
    <col min="2" max="2" width="11.42578125" customWidth="1"/>
    <col min="3" max="14" width="8.7109375" customWidth="1"/>
  </cols>
  <sheetData>
    <row r="1" spans="1:12" ht="60" customHeight="1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25">
      <c r="A2" s="1"/>
      <c r="B2" s="1"/>
    </row>
    <row r="3" spans="1:12" x14ac:dyDescent="0.25">
      <c r="A3" s="1"/>
      <c r="B3" s="1"/>
    </row>
    <row r="4" spans="1:12" ht="15" customHeight="1" x14ac:dyDescent="0.25">
      <c r="A4" s="2" t="s">
        <v>1</v>
      </c>
      <c r="B4" s="3">
        <v>100</v>
      </c>
      <c r="C4" s="4"/>
      <c r="D4" s="4"/>
      <c r="E4" s="4"/>
      <c r="F4" s="4"/>
      <c r="G4" s="4"/>
      <c r="H4" s="4"/>
      <c r="I4" s="4"/>
      <c r="J4" s="4"/>
      <c r="K4" s="4"/>
    </row>
    <row r="6" spans="1:12" x14ac:dyDescent="0.25">
      <c r="E6" s="5"/>
    </row>
    <row r="7" spans="1:12" x14ac:dyDescent="0.25">
      <c r="A7" s="6"/>
      <c r="B7" s="6"/>
    </row>
    <row r="9" spans="1:12" x14ac:dyDescent="0.25">
      <c r="A9" s="6" t="s">
        <v>2</v>
      </c>
      <c r="B9" s="7">
        <v>400</v>
      </c>
      <c r="C9" s="6" t="s">
        <v>2</v>
      </c>
      <c r="D9" s="7">
        <v>6</v>
      </c>
      <c r="F9" s="8">
        <v>30</v>
      </c>
    </row>
    <row r="10" spans="1:12" x14ac:dyDescent="0.25">
      <c r="A10" s="6" t="s">
        <v>3</v>
      </c>
      <c r="B10" s="9">
        <v>100</v>
      </c>
      <c r="C10" s="6" t="s">
        <v>3</v>
      </c>
      <c r="D10" s="9">
        <v>500</v>
      </c>
    </row>
    <row r="11" spans="1:12" x14ac:dyDescent="0.25">
      <c r="B11" s="10">
        <v>1</v>
      </c>
      <c r="E11" s="11">
        <v>2</v>
      </c>
      <c r="G11" s="12"/>
    </row>
    <row r="12" spans="1:12" x14ac:dyDescent="0.25">
      <c r="B12" s="8">
        <v>15</v>
      </c>
      <c r="H12" t="s">
        <v>4</v>
      </c>
      <c r="J12" s="6"/>
    </row>
    <row r="14" spans="1:12" x14ac:dyDescent="0.25">
      <c r="A14" s="13" t="s">
        <v>2</v>
      </c>
      <c r="B14" s="7">
        <v>8</v>
      </c>
      <c r="E14" s="6" t="s">
        <v>2</v>
      </c>
      <c r="F14" s="7">
        <v>8</v>
      </c>
      <c r="J14" s="14"/>
    </row>
    <row r="15" spans="1:12" x14ac:dyDescent="0.25">
      <c r="A15" s="13" t="s">
        <v>3</v>
      </c>
      <c r="B15" s="9">
        <v>700</v>
      </c>
      <c r="E15" s="6" t="s">
        <v>3</v>
      </c>
      <c r="F15" s="9">
        <v>600</v>
      </c>
      <c r="J15" s="14"/>
    </row>
    <row r="16" spans="1:12" x14ac:dyDescent="0.25">
      <c r="B16" s="10">
        <v>4</v>
      </c>
      <c r="E16" s="15">
        <v>3</v>
      </c>
    </row>
    <row r="17" spans="1:8" x14ac:dyDescent="0.25">
      <c r="C17" s="6" t="s">
        <v>2</v>
      </c>
      <c r="D17" s="7">
        <v>6</v>
      </c>
      <c r="E17" s="6"/>
    </row>
    <row r="18" spans="1:8" x14ac:dyDescent="0.25">
      <c r="A18" s="8">
        <v>15</v>
      </c>
      <c r="C18" s="6" t="s">
        <v>3</v>
      </c>
      <c r="D18" s="9">
        <v>600</v>
      </c>
      <c r="F18" s="8">
        <v>60</v>
      </c>
    </row>
    <row r="20" spans="1:8" x14ac:dyDescent="0.25">
      <c r="A20" s="16" t="s">
        <v>5</v>
      </c>
    </row>
    <row r="21" spans="1:8" x14ac:dyDescent="0.25">
      <c r="A21" s="2" t="s">
        <v>1</v>
      </c>
      <c r="B21" s="3">
        <v>100</v>
      </c>
      <c r="C21" s="4"/>
      <c r="D21" s="4"/>
      <c r="E21" s="4"/>
      <c r="F21" s="4"/>
      <c r="G21" s="4"/>
      <c r="H21" s="4"/>
    </row>
    <row r="22" spans="1:8" x14ac:dyDescent="0.25">
      <c r="D22">
        <f>120-15</f>
        <v>105</v>
      </c>
    </row>
    <row r="23" spans="1:8" x14ac:dyDescent="0.25">
      <c r="E23" s="5"/>
    </row>
    <row r="24" spans="1:8" x14ac:dyDescent="0.25">
      <c r="A24" s="6"/>
      <c r="B24" s="6"/>
      <c r="F24" s="17"/>
    </row>
    <row r="26" spans="1:8" x14ac:dyDescent="0.25">
      <c r="A26" s="6"/>
      <c r="B26" s="8">
        <f>B29+F26+F35+A35</f>
        <v>120</v>
      </c>
      <c r="C26" s="6"/>
      <c r="F26" s="18">
        <f>F9</f>
        <v>30</v>
      </c>
    </row>
    <row r="27" spans="1:8" ht="18.75" x14ac:dyDescent="0.3">
      <c r="A27" s="6"/>
      <c r="C27" s="19" t="s">
        <v>6</v>
      </c>
      <c r="D27" s="8">
        <v>50</v>
      </c>
    </row>
    <row r="28" spans="1:8" x14ac:dyDescent="0.25">
      <c r="B28" s="10">
        <v>1</v>
      </c>
      <c r="E28" s="11">
        <v>2</v>
      </c>
      <c r="G28" s="12"/>
    </row>
    <row r="29" spans="1:8" x14ac:dyDescent="0.25">
      <c r="B29" s="18">
        <f>B12</f>
        <v>15</v>
      </c>
      <c r="H29" t="s">
        <v>4</v>
      </c>
    </row>
    <row r="30" spans="1:8" ht="21" x14ac:dyDescent="0.35">
      <c r="A30" s="19" t="s">
        <v>7</v>
      </c>
      <c r="D30" s="20"/>
      <c r="F30" s="19" t="s">
        <v>8</v>
      </c>
    </row>
    <row r="31" spans="1:8" x14ac:dyDescent="0.25">
      <c r="A31" s="13"/>
      <c r="B31" s="8">
        <v>55</v>
      </c>
      <c r="E31" s="6"/>
      <c r="F31" s="8">
        <v>20</v>
      </c>
    </row>
    <row r="32" spans="1:8" x14ac:dyDescent="0.25">
      <c r="A32" s="13"/>
      <c r="E32" s="6"/>
    </row>
    <row r="33" spans="1:22" x14ac:dyDescent="0.25">
      <c r="B33" s="10">
        <v>4</v>
      </c>
      <c r="E33" s="15">
        <v>3</v>
      </c>
    </row>
    <row r="34" spans="1:22" ht="18.75" x14ac:dyDescent="0.3">
      <c r="C34" s="19" t="s">
        <v>9</v>
      </c>
      <c r="D34" s="8">
        <v>40</v>
      </c>
      <c r="E34" s="6"/>
    </row>
    <row r="35" spans="1:22" x14ac:dyDescent="0.25">
      <c r="A35" s="18">
        <f>A18</f>
        <v>15</v>
      </c>
      <c r="C35" s="6"/>
      <c r="F35" s="18">
        <f>F18</f>
        <v>60</v>
      </c>
    </row>
    <row r="38" spans="1:22" x14ac:dyDescent="0.25">
      <c r="A38" t="s">
        <v>10</v>
      </c>
      <c r="B38" s="17">
        <f>B26</f>
        <v>120</v>
      </c>
    </row>
    <row r="40" spans="1:22" ht="30" customHeight="1" x14ac:dyDescent="0.25">
      <c r="A40" s="21" t="s">
        <v>11</v>
      </c>
      <c r="B40" s="21" t="s">
        <v>12</v>
      </c>
      <c r="C40" s="22" t="s">
        <v>13</v>
      </c>
      <c r="D40" s="22" t="s">
        <v>14</v>
      </c>
      <c r="E40" s="21" t="s">
        <v>15</v>
      </c>
      <c r="F40" s="21" t="s">
        <v>16</v>
      </c>
      <c r="G40" s="21" t="s">
        <v>17</v>
      </c>
      <c r="H40" s="21" t="s">
        <v>18</v>
      </c>
      <c r="I40" s="21" t="s">
        <v>19</v>
      </c>
      <c r="J40" s="21" t="s">
        <v>20</v>
      </c>
      <c r="K40" s="21" t="s">
        <v>21</v>
      </c>
      <c r="M40" s="2"/>
      <c r="N40" s="3">
        <v>120</v>
      </c>
      <c r="O40" s="4"/>
      <c r="P40" s="4"/>
      <c r="Q40" s="4"/>
      <c r="R40" s="4"/>
      <c r="S40" s="4"/>
      <c r="T40" s="4"/>
    </row>
    <row r="41" spans="1:22" x14ac:dyDescent="0.25">
      <c r="A41" s="23" t="s">
        <v>22</v>
      </c>
      <c r="B41" s="23"/>
      <c r="C41" s="24">
        <f>B38</f>
        <v>120</v>
      </c>
      <c r="D41" s="25">
        <f>C41/1000</f>
        <v>0.12</v>
      </c>
      <c r="E41" s="26">
        <f>B10</f>
        <v>100</v>
      </c>
      <c r="F41" s="27">
        <f>B9/1000</f>
        <v>0.4</v>
      </c>
      <c r="G41" s="28">
        <f>PI()*F41^2/4</f>
        <v>0.12566370614359174</v>
      </c>
      <c r="H41" s="26">
        <v>95</v>
      </c>
      <c r="I41" s="25">
        <f>D41/(0.2784*H41*F41^2.63)</f>
        <v>5.0509216598624229E-2</v>
      </c>
      <c r="J41" s="29">
        <f>I41^(1/0.54)</f>
        <v>3.9704022185971426E-3</v>
      </c>
      <c r="K41" s="25">
        <f>J41*E41</f>
        <v>0.39704022185971427</v>
      </c>
      <c r="N41">
        <v>50</v>
      </c>
    </row>
    <row r="42" spans="1:22" x14ac:dyDescent="0.25">
      <c r="A42" s="30" t="s">
        <v>23</v>
      </c>
      <c r="B42" s="30" t="s">
        <v>6</v>
      </c>
      <c r="C42" s="31">
        <v>61.011424690764137</v>
      </c>
      <c r="D42" s="25">
        <f>C42/1000</f>
        <v>6.1011424690764135E-2</v>
      </c>
      <c r="E42" s="26">
        <v>200</v>
      </c>
      <c r="F42" s="27">
        <f>300/1000</f>
        <v>0.3</v>
      </c>
      <c r="G42" s="28">
        <f>PI()*F42^2/4</f>
        <v>7.0685834705770348E-2</v>
      </c>
      <c r="H42" s="26">
        <v>95</v>
      </c>
      <c r="I42" s="25">
        <f t="shared" ref="I42:I45" si="0">D42/(0.2784*H42*F42^2.63)</f>
        <v>5.4725461199008049E-2</v>
      </c>
      <c r="J42" s="29">
        <f>I42^(1/0.54)</f>
        <v>4.6058921002619406E-3</v>
      </c>
      <c r="K42" s="24">
        <f>J42*E42</f>
        <v>0.92117842005238815</v>
      </c>
      <c r="N42">
        <v>20</v>
      </c>
      <c r="Q42" s="5"/>
    </row>
    <row r="43" spans="1:22" x14ac:dyDescent="0.25">
      <c r="A43" s="30" t="s">
        <v>24</v>
      </c>
      <c r="B43" s="30" t="s">
        <v>8</v>
      </c>
      <c r="C43" s="31">
        <v>31.011424690764141</v>
      </c>
      <c r="D43" s="25">
        <f t="shared" ref="D43" si="1">C43/1000</f>
        <v>3.101142469076414E-2</v>
      </c>
      <c r="E43" s="26">
        <v>800</v>
      </c>
      <c r="F43" s="27">
        <f>250/1000</f>
        <v>0.25</v>
      </c>
      <c r="G43" s="28">
        <f t="shared" ref="G43" si="2">PI()*F43^2/4</f>
        <v>4.9087385212340517E-2</v>
      </c>
      <c r="H43" s="26">
        <v>95</v>
      </c>
      <c r="I43" s="25">
        <f t="shared" si="0"/>
        <v>4.4931059488304538E-2</v>
      </c>
      <c r="J43" s="29">
        <f>I43^(1/0.54)</f>
        <v>3.1968041926842194E-3</v>
      </c>
      <c r="K43" s="24">
        <f t="shared" ref="K43" si="3">J43*E43</f>
        <v>2.5574433541473756</v>
      </c>
      <c r="M43" s="6"/>
      <c r="N43" s="6">
        <v>55</v>
      </c>
      <c r="R43" s="17"/>
    </row>
    <row r="44" spans="1:22" x14ac:dyDescent="0.25">
      <c r="A44" s="30" t="s">
        <v>25</v>
      </c>
      <c r="B44" s="30" t="s">
        <v>7</v>
      </c>
      <c r="C44" s="31">
        <v>43.988575309235863</v>
      </c>
      <c r="D44" s="25">
        <f>C44/1000</f>
        <v>4.3988575309235861E-2</v>
      </c>
      <c r="E44" s="26">
        <v>200</v>
      </c>
      <c r="F44" s="27">
        <f>250/1000</f>
        <v>0.25</v>
      </c>
      <c r="G44" s="28">
        <f>PI()*F44^2/4</f>
        <v>4.9087385212340517E-2</v>
      </c>
      <c r="H44" s="26">
        <v>95</v>
      </c>
      <c r="I44" s="25">
        <f t="shared" si="0"/>
        <v>6.3733069787460309E-2</v>
      </c>
      <c r="J44" s="29">
        <f>I44^(1/0.54)</f>
        <v>6.1074625117597666E-3</v>
      </c>
      <c r="K44" s="24">
        <f>J44*E44</f>
        <v>1.2214925023519534</v>
      </c>
      <c r="N44">
        <v>40</v>
      </c>
    </row>
    <row r="45" spans="1:22" x14ac:dyDescent="0.25">
      <c r="A45" s="30" t="s">
        <v>26</v>
      </c>
      <c r="B45" s="30" t="s">
        <v>9</v>
      </c>
      <c r="C45" s="31">
        <v>28.988575309235863</v>
      </c>
      <c r="D45" s="25">
        <f>C45/1000</f>
        <v>2.8988575309235862E-2</v>
      </c>
      <c r="E45" s="26">
        <v>800</v>
      </c>
      <c r="F45" s="27">
        <f>250/1000</f>
        <v>0.25</v>
      </c>
      <c r="G45" s="28">
        <f>PI()*F45^2/4</f>
        <v>4.9087385212340517E-2</v>
      </c>
      <c r="H45" s="26">
        <v>95</v>
      </c>
      <c r="I45" s="25">
        <f t="shared" si="0"/>
        <v>4.2000243932307342E-2</v>
      </c>
      <c r="J45" s="29">
        <f>I45^(1/0.54)</f>
        <v>2.8214107704085502E-3</v>
      </c>
      <c r="K45" s="24">
        <f>J45*E45</f>
        <v>2.25712861632684</v>
      </c>
      <c r="M45" s="6"/>
      <c r="N45" s="8"/>
      <c r="O45" s="6"/>
      <c r="R45" s="18"/>
    </row>
    <row r="46" spans="1:22" x14ac:dyDescent="0.25">
      <c r="C46" s="32" t="s">
        <v>27</v>
      </c>
      <c r="I46" s="16"/>
      <c r="K46" s="16" t="s">
        <v>28</v>
      </c>
      <c r="M46" s="6"/>
      <c r="O46" s="6"/>
      <c r="P46" s="8"/>
      <c r="V46" s="17"/>
    </row>
    <row r="47" spans="1:22" x14ac:dyDescent="0.25">
      <c r="C47" t="s">
        <v>29</v>
      </c>
      <c r="N47" s="10"/>
      <c r="Q47" s="11"/>
      <c r="S47" s="12"/>
    </row>
    <row r="48" spans="1:22" x14ac:dyDescent="0.25">
      <c r="A48" s="33" t="s">
        <v>30</v>
      </c>
      <c r="B48" s="34"/>
      <c r="N48" s="18"/>
      <c r="T48" t="s">
        <v>4</v>
      </c>
    </row>
    <row r="49" spans="1:18" ht="21" x14ac:dyDescent="0.35">
      <c r="A49" t="s">
        <v>31</v>
      </c>
      <c r="F49" s="35"/>
      <c r="P49" s="20"/>
    </row>
    <row r="50" spans="1:18" x14ac:dyDescent="0.25">
      <c r="A50" t="s">
        <v>32</v>
      </c>
      <c r="M50" s="13"/>
      <c r="N50" s="8"/>
      <c r="Q50" s="6"/>
      <c r="R50" s="8"/>
    </row>
    <row r="51" spans="1:18" x14ac:dyDescent="0.25">
      <c r="A51" t="s">
        <v>33</v>
      </c>
      <c r="M51" s="13"/>
      <c r="Q51" s="6"/>
    </row>
    <row r="52" spans="1:18" x14ac:dyDescent="0.25">
      <c r="A52" t="s">
        <v>34</v>
      </c>
      <c r="N52" s="10"/>
      <c r="Q52" s="15"/>
    </row>
    <row r="53" spans="1:18" x14ac:dyDescent="0.25">
      <c r="A53" t="s">
        <v>35</v>
      </c>
      <c r="O53" s="6"/>
      <c r="P53" s="8"/>
      <c r="Q53" s="6"/>
    </row>
    <row r="54" spans="1:18" x14ac:dyDescent="0.25">
      <c r="M54" s="18"/>
      <c r="O54" s="6"/>
      <c r="R54" s="18"/>
    </row>
    <row r="55" spans="1:18" x14ac:dyDescent="0.25">
      <c r="A55" s="36" t="s">
        <v>36</v>
      </c>
      <c r="B55" s="36"/>
      <c r="E55" s="36" t="s">
        <v>37</v>
      </c>
    </row>
    <row r="56" spans="1:18" x14ac:dyDescent="0.25">
      <c r="A56" t="s">
        <v>38</v>
      </c>
      <c r="E56" s="37">
        <f>K42+K43-K45-K44</f>
        <v>6.5552097039400792E-7</v>
      </c>
      <c r="F56" s="13" t="s">
        <v>39</v>
      </c>
      <c r="G56" s="13">
        <v>0</v>
      </c>
      <c r="Q56" s="6"/>
    </row>
    <row r="57" spans="1:18" x14ac:dyDescent="0.25">
      <c r="A57" t="s">
        <v>40</v>
      </c>
      <c r="E57" s="37">
        <f>B38-C42-C44-15</f>
        <v>0</v>
      </c>
      <c r="F57" s="13" t="s">
        <v>39</v>
      </c>
      <c r="G57" s="13">
        <v>0</v>
      </c>
    </row>
    <row r="58" spans="1:18" x14ac:dyDescent="0.25">
      <c r="A58" t="s">
        <v>41</v>
      </c>
      <c r="E58" s="37">
        <f>C42-C43-30</f>
        <v>0</v>
      </c>
      <c r="F58" s="13" t="s">
        <v>39</v>
      </c>
      <c r="G58" s="13">
        <v>0</v>
      </c>
    </row>
    <row r="59" spans="1:18" x14ac:dyDescent="0.25">
      <c r="A59" t="s">
        <v>42</v>
      </c>
      <c r="E59" s="37">
        <f>C44-C45-15</f>
        <v>0</v>
      </c>
      <c r="F59" s="13" t="s">
        <v>39</v>
      </c>
      <c r="G59" s="13">
        <v>0</v>
      </c>
    </row>
    <row r="60" spans="1:18" x14ac:dyDescent="0.25">
      <c r="A60" t="s">
        <v>43</v>
      </c>
      <c r="E60" s="37">
        <f>C43+C45-60</f>
        <v>0</v>
      </c>
      <c r="F60" s="13" t="s">
        <v>39</v>
      </c>
      <c r="G60" s="13">
        <v>0</v>
      </c>
    </row>
    <row r="62" spans="1:18" x14ac:dyDescent="0.25">
      <c r="D62" s="13" t="s">
        <v>44</v>
      </c>
      <c r="E62" s="38">
        <f>SUM(E56:E60)</f>
        <v>6.5552097039400792E-7</v>
      </c>
      <c r="F62" s="13" t="s">
        <v>45</v>
      </c>
    </row>
    <row r="63" spans="1:18" x14ac:dyDescent="0.25">
      <c r="H63" s="16" t="s">
        <v>28</v>
      </c>
    </row>
    <row r="65" spans="11:11" x14ac:dyDescent="0.25">
      <c r="K65">
        <v>4</v>
      </c>
    </row>
  </sheetData>
  <mergeCells count="1">
    <mergeCell ref="A1:L1"/>
  </mergeCells>
  <pageMargins left="0.7" right="0.7" top="0.75" bottom="0.75" header="0.3" footer="0.3"/>
  <pageSetup scale="7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29E57-D109-480D-BCCF-7F5F3DCD6D40}">
  <dimension ref="A1:BX109"/>
  <sheetViews>
    <sheetView showGridLines="0" zoomScaleNormal="100" workbookViewId="0">
      <selection activeCell="G112" sqref="G112"/>
    </sheetView>
  </sheetViews>
  <sheetFormatPr baseColWidth="10" defaultRowHeight="15" x14ac:dyDescent="0.25"/>
  <cols>
    <col min="1" max="1" width="13.28515625" customWidth="1"/>
    <col min="2" max="2" width="11.42578125" customWidth="1"/>
    <col min="3" max="8" width="8.7109375" customWidth="1"/>
    <col min="9" max="9" width="10" customWidth="1"/>
    <col min="10" max="10" width="13.85546875" customWidth="1"/>
    <col min="11" max="12" width="8.7109375" customWidth="1"/>
    <col min="13" max="13" width="10.7109375" customWidth="1"/>
    <col min="16" max="16" width="13.42578125" customWidth="1"/>
    <col min="22" max="22" width="12.5703125" customWidth="1"/>
  </cols>
  <sheetData>
    <row r="1" spans="1:12" ht="60" customHeight="1" x14ac:dyDescent="0.25">
      <c r="A1" s="68" t="s">
        <v>46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25">
      <c r="A2" s="1"/>
      <c r="B2" s="1"/>
    </row>
    <row r="3" spans="1:12" x14ac:dyDescent="0.25">
      <c r="A3" s="1"/>
      <c r="B3" s="1"/>
    </row>
    <row r="4" spans="1:12" x14ac:dyDescent="0.25">
      <c r="A4" s="2" t="s">
        <v>1</v>
      </c>
      <c r="B4" s="3">
        <v>100</v>
      </c>
      <c r="C4" s="4"/>
      <c r="D4" s="4"/>
      <c r="E4" s="4"/>
      <c r="F4" s="4"/>
      <c r="G4" s="4"/>
      <c r="H4" s="4"/>
      <c r="I4" s="4"/>
      <c r="J4" s="4"/>
      <c r="K4" s="4"/>
    </row>
    <row r="6" spans="1:12" x14ac:dyDescent="0.25">
      <c r="E6" s="5"/>
    </row>
    <row r="7" spans="1:12" x14ac:dyDescent="0.25">
      <c r="A7" s="6"/>
      <c r="B7" s="6"/>
    </row>
    <row r="9" spans="1:12" x14ac:dyDescent="0.25">
      <c r="A9" s="6" t="s">
        <v>2</v>
      </c>
      <c r="B9" s="7">
        <v>400</v>
      </c>
      <c r="C9" s="6" t="s">
        <v>2</v>
      </c>
      <c r="D9" s="7">
        <v>300</v>
      </c>
      <c r="F9" s="8">
        <v>30</v>
      </c>
    </row>
    <row r="10" spans="1:12" x14ac:dyDescent="0.25">
      <c r="A10" s="6" t="s">
        <v>3</v>
      </c>
      <c r="B10" s="9">
        <v>100</v>
      </c>
      <c r="C10" s="6" t="s">
        <v>3</v>
      </c>
      <c r="D10" s="9">
        <v>200</v>
      </c>
    </row>
    <row r="11" spans="1:12" x14ac:dyDescent="0.25">
      <c r="B11" s="10">
        <v>1</v>
      </c>
      <c r="E11" s="11">
        <v>2</v>
      </c>
      <c r="G11" s="12"/>
    </row>
    <row r="12" spans="1:12" x14ac:dyDescent="0.25">
      <c r="B12" s="8">
        <v>15</v>
      </c>
      <c r="H12" t="s">
        <v>4</v>
      </c>
      <c r="J12" s="6"/>
    </row>
    <row r="14" spans="1:12" x14ac:dyDescent="0.25">
      <c r="A14" s="13" t="s">
        <v>2</v>
      </c>
      <c r="B14" s="7">
        <v>250</v>
      </c>
      <c r="E14" s="6" t="s">
        <v>2</v>
      </c>
      <c r="F14" s="7">
        <v>250</v>
      </c>
      <c r="J14" s="14"/>
    </row>
    <row r="15" spans="1:12" x14ac:dyDescent="0.25">
      <c r="A15" s="13" t="s">
        <v>3</v>
      </c>
      <c r="B15" s="9">
        <v>800</v>
      </c>
      <c r="E15" s="6" t="s">
        <v>3</v>
      </c>
      <c r="F15" s="9">
        <v>800</v>
      </c>
      <c r="J15" s="14"/>
    </row>
    <row r="16" spans="1:12" x14ac:dyDescent="0.25">
      <c r="B16" s="10">
        <v>4</v>
      </c>
      <c r="E16" s="15">
        <v>3</v>
      </c>
    </row>
    <row r="17" spans="1:8" x14ac:dyDescent="0.25">
      <c r="C17" s="6" t="s">
        <v>2</v>
      </c>
      <c r="D17" s="7">
        <v>250</v>
      </c>
      <c r="E17" s="6"/>
    </row>
    <row r="18" spans="1:8" x14ac:dyDescent="0.25">
      <c r="A18" s="8">
        <v>15</v>
      </c>
      <c r="C18" s="6" t="s">
        <v>3</v>
      </c>
      <c r="D18" s="9">
        <v>200</v>
      </c>
      <c r="F18" s="8">
        <v>60</v>
      </c>
    </row>
    <row r="20" spans="1:8" x14ac:dyDescent="0.25">
      <c r="A20" s="16" t="s">
        <v>5</v>
      </c>
    </row>
    <row r="21" spans="1:8" x14ac:dyDescent="0.25">
      <c r="A21" s="2" t="s">
        <v>1</v>
      </c>
      <c r="B21" s="3">
        <v>100</v>
      </c>
      <c r="C21" s="4"/>
      <c r="D21" s="4"/>
      <c r="E21" s="4"/>
      <c r="F21" s="4"/>
      <c r="G21" t="s">
        <v>47</v>
      </c>
      <c r="H21" s="4"/>
    </row>
    <row r="22" spans="1:8" x14ac:dyDescent="0.25">
      <c r="G22" t="s">
        <v>48</v>
      </c>
    </row>
    <row r="23" spans="1:8" x14ac:dyDescent="0.25">
      <c r="E23" s="5"/>
      <c r="G23" t="s">
        <v>49</v>
      </c>
    </row>
    <row r="24" spans="1:8" x14ac:dyDescent="0.25">
      <c r="A24" s="6"/>
      <c r="B24" s="6"/>
      <c r="F24" s="17"/>
      <c r="G24" t="s">
        <v>50</v>
      </c>
    </row>
    <row r="25" spans="1:8" x14ac:dyDescent="0.25">
      <c r="G25" t="s">
        <v>51</v>
      </c>
    </row>
    <row r="26" spans="1:8" x14ac:dyDescent="0.25">
      <c r="A26" s="6"/>
      <c r="B26" s="8">
        <f>B29+F26+F35+A35</f>
        <v>120</v>
      </c>
      <c r="C26" s="6"/>
      <c r="F26" s="18">
        <f>F9</f>
        <v>30</v>
      </c>
    </row>
    <row r="27" spans="1:8" x14ac:dyDescent="0.25">
      <c r="A27" s="6"/>
      <c r="C27" s="6"/>
      <c r="D27" s="8">
        <v>50</v>
      </c>
    </row>
    <row r="28" spans="1:8" x14ac:dyDescent="0.25">
      <c r="B28" s="10">
        <v>1</v>
      </c>
      <c r="E28" s="11">
        <v>2</v>
      </c>
      <c r="G28" s="12"/>
    </row>
    <row r="29" spans="1:8" x14ac:dyDescent="0.25">
      <c r="B29" s="18">
        <f>B12</f>
        <v>15</v>
      </c>
      <c r="H29" t="s">
        <v>4</v>
      </c>
    </row>
    <row r="30" spans="1:8" ht="21" x14ac:dyDescent="0.35">
      <c r="D30" s="20" t="s">
        <v>52</v>
      </c>
    </row>
    <row r="31" spans="1:8" x14ac:dyDescent="0.25">
      <c r="A31" s="13"/>
      <c r="B31" s="8">
        <v>55</v>
      </c>
      <c r="E31" s="6"/>
      <c r="F31" s="8">
        <v>20</v>
      </c>
    </row>
    <row r="32" spans="1:8" x14ac:dyDescent="0.25">
      <c r="A32" s="13"/>
      <c r="E32" s="6"/>
    </row>
    <row r="33" spans="1:74" x14ac:dyDescent="0.25">
      <c r="B33" s="10">
        <v>4</v>
      </c>
      <c r="E33" s="15">
        <v>3</v>
      </c>
    </row>
    <row r="34" spans="1:74" x14ac:dyDescent="0.25">
      <c r="C34" s="6"/>
      <c r="D34" s="8">
        <v>40</v>
      </c>
      <c r="E34" s="6"/>
    </row>
    <row r="35" spans="1:74" x14ac:dyDescent="0.25">
      <c r="A35" s="18">
        <f>A18</f>
        <v>15</v>
      </c>
      <c r="C35" s="6"/>
      <c r="F35" s="18">
        <f>F18</f>
        <v>60</v>
      </c>
    </row>
    <row r="37" spans="1:74" x14ac:dyDescent="0.25">
      <c r="E37" s="6"/>
    </row>
    <row r="38" spans="1:74" x14ac:dyDescent="0.25">
      <c r="A38" t="s">
        <v>10</v>
      </c>
      <c r="B38" s="17">
        <f>B26</f>
        <v>120</v>
      </c>
      <c r="I38" s="70" t="s">
        <v>53</v>
      </c>
      <c r="J38" s="71"/>
    </row>
    <row r="39" spans="1:74" x14ac:dyDescent="0.25">
      <c r="I39" s="39" t="s">
        <v>11</v>
      </c>
      <c r="J39" s="40" t="s">
        <v>54</v>
      </c>
    </row>
    <row r="40" spans="1:74" x14ac:dyDescent="0.25">
      <c r="I40" s="23" t="s">
        <v>22</v>
      </c>
      <c r="J40" s="27">
        <v>120</v>
      </c>
    </row>
    <row r="41" spans="1:74" x14ac:dyDescent="0.25">
      <c r="I41" s="30" t="s">
        <v>23</v>
      </c>
      <c r="J41" s="31">
        <v>50</v>
      </c>
    </row>
    <row r="42" spans="1:74" x14ac:dyDescent="0.25">
      <c r="I42" s="30" t="s">
        <v>24</v>
      </c>
      <c r="J42" s="31">
        <v>20</v>
      </c>
    </row>
    <row r="43" spans="1:74" x14ac:dyDescent="0.25">
      <c r="I43" s="30" t="s">
        <v>25</v>
      </c>
      <c r="J43" s="31">
        <v>55</v>
      </c>
    </row>
    <row r="44" spans="1:74" x14ac:dyDescent="0.25">
      <c r="I44" s="30" t="s">
        <v>26</v>
      </c>
      <c r="J44" s="31">
        <v>40</v>
      </c>
    </row>
    <row r="45" spans="1:74" x14ac:dyDescent="0.25">
      <c r="B45" s="41"/>
    </row>
    <row r="46" spans="1:74" ht="15.75" x14ac:dyDescent="0.25">
      <c r="A46" s="42" t="s">
        <v>55</v>
      </c>
      <c r="B46" s="43">
        <v>1.8520000000000001</v>
      </c>
      <c r="H46" t="s">
        <v>27</v>
      </c>
    </row>
    <row r="47" spans="1:74" x14ac:dyDescent="0.25">
      <c r="A47" s="16"/>
      <c r="H47" s="69" t="s">
        <v>56</v>
      </c>
      <c r="I47" s="69"/>
      <c r="J47" s="69"/>
      <c r="K47" s="69"/>
      <c r="L47" s="69"/>
      <c r="M47" s="69"/>
      <c r="N47" s="69" t="s">
        <v>57</v>
      </c>
      <c r="O47" s="69"/>
      <c r="P47" s="69"/>
      <c r="Q47" s="69"/>
      <c r="R47" s="69"/>
      <c r="S47" s="69"/>
      <c r="T47" s="69" t="s">
        <v>58</v>
      </c>
      <c r="U47" s="69"/>
      <c r="V47" s="69"/>
      <c r="W47" s="69"/>
      <c r="X47" s="69"/>
      <c r="Y47" s="69"/>
      <c r="Z47" s="69" t="s">
        <v>59</v>
      </c>
      <c r="AA47" s="69"/>
      <c r="AB47" s="69"/>
      <c r="AC47" s="69"/>
      <c r="AD47" s="69"/>
      <c r="AE47" s="69"/>
      <c r="AF47" s="69" t="s">
        <v>60</v>
      </c>
      <c r="AG47" s="69"/>
      <c r="AH47" s="69"/>
      <c r="AI47" s="69"/>
      <c r="AJ47" s="69"/>
      <c r="AK47" s="69"/>
      <c r="AL47" s="69" t="s">
        <v>61</v>
      </c>
      <c r="AM47" s="69"/>
      <c r="AN47" s="69"/>
      <c r="AO47" s="69"/>
      <c r="AP47" s="69"/>
      <c r="AQ47" s="69"/>
      <c r="AR47" s="69" t="s">
        <v>62</v>
      </c>
      <c r="AS47" s="69"/>
      <c r="AT47" s="69"/>
      <c r="AU47" s="69"/>
      <c r="AV47" s="69"/>
      <c r="AW47" s="69"/>
      <c r="AX47" s="69" t="s">
        <v>63</v>
      </c>
      <c r="AY47" s="69"/>
      <c r="AZ47" s="69"/>
      <c r="BA47" s="69"/>
      <c r="BB47" s="69"/>
      <c r="BC47" s="69"/>
      <c r="BD47" s="69" t="s">
        <v>64</v>
      </c>
      <c r="BE47" s="69"/>
      <c r="BF47" s="69"/>
      <c r="BG47" s="69"/>
      <c r="BH47" s="69"/>
      <c r="BI47" s="69"/>
      <c r="BJ47" s="69" t="s">
        <v>65</v>
      </c>
      <c r="BK47" s="69"/>
      <c r="BL47" s="69"/>
      <c r="BM47" s="69"/>
      <c r="BN47" s="69"/>
      <c r="BO47" s="69"/>
      <c r="BP47" s="69" t="s">
        <v>66</v>
      </c>
      <c r="BQ47" s="69"/>
      <c r="BR47" s="69"/>
      <c r="BS47" s="69"/>
      <c r="BT47" s="69"/>
      <c r="BU47" s="69"/>
    </row>
    <row r="48" spans="1:74" ht="34.5" x14ac:dyDescent="0.25">
      <c r="A48" s="21" t="s">
        <v>67</v>
      </c>
      <c r="B48" s="21" t="s">
        <v>11</v>
      </c>
      <c r="C48" s="21" t="s">
        <v>15</v>
      </c>
      <c r="D48" s="21" t="s">
        <v>16</v>
      </c>
      <c r="E48" s="21" t="s">
        <v>18</v>
      </c>
      <c r="F48" s="21" t="s">
        <v>6</v>
      </c>
      <c r="G48" s="22" t="s">
        <v>68</v>
      </c>
      <c r="H48" s="21" t="s">
        <v>69</v>
      </c>
      <c r="I48" s="21"/>
      <c r="J48" s="21"/>
      <c r="K48" s="44" t="s">
        <v>70</v>
      </c>
      <c r="L48" s="22" t="s">
        <v>71</v>
      </c>
      <c r="M48" s="22" t="s">
        <v>68</v>
      </c>
      <c r="N48" s="21" t="s">
        <v>69</v>
      </c>
      <c r="O48" s="21"/>
      <c r="P48" s="21"/>
      <c r="Q48" s="44" t="s">
        <v>70</v>
      </c>
      <c r="R48" s="22" t="s">
        <v>71</v>
      </c>
      <c r="S48" s="22" t="s">
        <v>68</v>
      </c>
      <c r="T48" s="21" t="s">
        <v>69</v>
      </c>
      <c r="U48" s="21"/>
      <c r="V48" s="21"/>
      <c r="W48" s="44" t="s">
        <v>70</v>
      </c>
      <c r="X48" s="22" t="s">
        <v>71</v>
      </c>
      <c r="Y48" s="22" t="s">
        <v>68</v>
      </c>
      <c r="Z48" s="21" t="s">
        <v>69</v>
      </c>
      <c r="AA48" s="21"/>
      <c r="AB48" s="21"/>
      <c r="AC48" s="44" t="s">
        <v>70</v>
      </c>
      <c r="AD48" s="22" t="s">
        <v>71</v>
      </c>
      <c r="AE48" s="22" t="s">
        <v>68</v>
      </c>
      <c r="AF48" s="21" t="s">
        <v>69</v>
      </c>
      <c r="AG48" s="21"/>
      <c r="AH48" s="21"/>
      <c r="AI48" s="44" t="s">
        <v>70</v>
      </c>
      <c r="AJ48" s="22" t="s">
        <v>71</v>
      </c>
      <c r="AK48" s="22" t="s">
        <v>68</v>
      </c>
      <c r="AL48" s="21" t="s">
        <v>69</v>
      </c>
      <c r="AM48" s="21"/>
      <c r="AN48" s="21"/>
      <c r="AO48" s="44" t="s">
        <v>70</v>
      </c>
      <c r="AP48" s="22" t="s">
        <v>71</v>
      </c>
      <c r="AQ48" s="22" t="s">
        <v>68</v>
      </c>
      <c r="AR48" s="21" t="s">
        <v>69</v>
      </c>
      <c r="AS48" s="21"/>
      <c r="AT48" s="21"/>
      <c r="AU48" s="44" t="s">
        <v>70</v>
      </c>
      <c r="AV48" s="22" t="s">
        <v>71</v>
      </c>
      <c r="AW48" s="22" t="s">
        <v>68</v>
      </c>
      <c r="AX48" s="21" t="s">
        <v>69</v>
      </c>
      <c r="AY48" s="21"/>
      <c r="AZ48" s="21"/>
      <c r="BA48" s="44" t="s">
        <v>70</v>
      </c>
      <c r="BB48" s="22" t="s">
        <v>71</v>
      </c>
      <c r="BC48" s="22" t="s">
        <v>68</v>
      </c>
      <c r="BD48" s="21" t="s">
        <v>69</v>
      </c>
      <c r="BE48" s="21"/>
      <c r="BF48" s="21"/>
      <c r="BG48" s="44" t="s">
        <v>70</v>
      </c>
      <c r="BH48" s="22" t="s">
        <v>71</v>
      </c>
      <c r="BI48" s="22" t="s">
        <v>68</v>
      </c>
      <c r="BJ48" s="21" t="s">
        <v>69</v>
      </c>
      <c r="BK48" s="21"/>
      <c r="BL48" s="21"/>
      <c r="BM48" s="44" t="s">
        <v>70</v>
      </c>
      <c r="BN48" s="22" t="s">
        <v>71</v>
      </c>
      <c r="BO48" s="22" t="s">
        <v>68</v>
      </c>
      <c r="BP48" s="21" t="s">
        <v>69</v>
      </c>
      <c r="BQ48" s="21"/>
      <c r="BR48" s="21"/>
      <c r="BS48" s="44" t="s">
        <v>70</v>
      </c>
      <c r="BT48" s="22" t="s">
        <v>71</v>
      </c>
      <c r="BU48" s="22" t="s">
        <v>68</v>
      </c>
      <c r="BV48" s="22" t="s">
        <v>72</v>
      </c>
    </row>
    <row r="49" spans="1:76" x14ac:dyDescent="0.25">
      <c r="A49" s="45">
        <v>1</v>
      </c>
      <c r="B49" s="45" t="s">
        <v>22</v>
      </c>
      <c r="C49" s="26">
        <v>100</v>
      </c>
      <c r="D49" s="27">
        <f>400/1000</f>
        <v>0.4</v>
      </c>
      <c r="E49" s="26">
        <v>95</v>
      </c>
      <c r="F49" s="46">
        <f>C49/(0.2784*E49*D49^2.63)^$B$46</f>
        <v>20.137184258369828</v>
      </c>
      <c r="G49" s="47">
        <f>J40/1000</f>
        <v>0.12</v>
      </c>
      <c r="H49" s="48">
        <f>$F49*ABS(G49)^$B$46*SIGN(G49)</f>
        <v>0.39686464542279454</v>
      </c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49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49"/>
      <c r="AL49" s="25"/>
      <c r="AM49" s="25"/>
      <c r="AN49" s="25"/>
      <c r="AO49" s="25"/>
      <c r="AP49" s="25"/>
      <c r="AQ49" s="49"/>
      <c r="AR49" s="25"/>
      <c r="AS49" s="25"/>
      <c r="AT49" s="25"/>
      <c r="AU49" s="25"/>
      <c r="AV49" s="25"/>
      <c r="AW49" s="49"/>
      <c r="AX49" s="25"/>
      <c r="AY49" s="25"/>
      <c r="AZ49" s="25"/>
      <c r="BA49" s="25"/>
      <c r="BB49" s="25"/>
      <c r="BC49" s="49"/>
      <c r="BD49" s="25"/>
      <c r="BE49" s="25"/>
      <c r="BF49" s="25"/>
      <c r="BG49" s="25"/>
      <c r="BH49" s="25"/>
      <c r="BI49" s="49"/>
      <c r="BJ49" s="25"/>
      <c r="BK49" s="25"/>
      <c r="BL49" s="25"/>
      <c r="BM49" s="25"/>
      <c r="BN49" s="25"/>
      <c r="BO49" s="49"/>
      <c r="BP49" s="25"/>
      <c r="BQ49" s="25"/>
      <c r="BR49" s="25"/>
      <c r="BS49" s="25"/>
      <c r="BT49" s="25"/>
      <c r="BU49" s="49"/>
      <c r="BV49" s="24"/>
    </row>
    <row r="50" spans="1:76" x14ac:dyDescent="0.25">
      <c r="A50" s="45">
        <v>1</v>
      </c>
      <c r="B50" s="45" t="s">
        <v>23</v>
      </c>
      <c r="C50" s="26">
        <v>200</v>
      </c>
      <c r="D50" s="27">
        <f>300/1000</f>
        <v>0.3</v>
      </c>
      <c r="E50" s="26">
        <v>95</v>
      </c>
      <c r="F50" s="24">
        <f t="shared" ref="F50:F53" si="0">C50/(0.2784*E50*D50^2.63)^$B$46</f>
        <v>163.52167998917056</v>
      </c>
      <c r="G50" s="50">
        <f>J41/1000</f>
        <v>0.05</v>
      </c>
      <c r="H50" s="25">
        <f>$F50*ABS(G50)^$B$46*SIGN(G50)</f>
        <v>0.63689492510660772</v>
      </c>
      <c r="I50" s="25">
        <f>$F50*ABS(G50)^($B$46-1)</f>
        <v>12.737898502132154</v>
      </c>
      <c r="J50" s="25">
        <f>$F50*ABS(G50)^($B$46-1)*G50</f>
        <v>0.63689492510660772</v>
      </c>
      <c r="K50" s="25">
        <f>-J54/($B$46*I54)</f>
        <v>1.0962879215579329E-2</v>
      </c>
      <c r="L50" s="25"/>
      <c r="M50" s="25">
        <f>G50+K50+L50</f>
        <v>6.096287921557933E-2</v>
      </c>
      <c r="N50" s="25">
        <f>$F50*ABS(M50)^$B$46*SIGN(M50)</f>
        <v>0.91942559814680624</v>
      </c>
      <c r="O50" s="25">
        <f>$F50*ABS(M50)^($B$46-1)</f>
        <v>15.081728585939929</v>
      </c>
      <c r="P50" s="25">
        <f>$F50*ABS(M50)^($B$46-1)*M50</f>
        <v>0.91942559814680591</v>
      </c>
      <c r="Q50" s="25">
        <f>-P54/($B$46*O54)</f>
        <v>4.8578359217333635E-5</v>
      </c>
      <c r="R50" s="25"/>
      <c r="S50" s="25">
        <f>M50+Q50+R50</f>
        <v>6.1011457574796667E-2</v>
      </c>
      <c r="T50" s="25">
        <f>$F50*ABS(S50)^$B$46*SIGN(S50)</f>
        <v>0.92078291843122384</v>
      </c>
      <c r="U50" s="25">
        <f>$F50*ABS(S50)^($B$46-1)</f>
        <v>15.091967230948308</v>
      </c>
      <c r="V50" s="25">
        <f>$F50*ABS(S50)^($B$46-1)*S50</f>
        <v>0.92078291843122417</v>
      </c>
      <c r="W50" s="25">
        <f>-V54/($B$46*U54)</f>
        <v>2.0262409966388398E-9</v>
      </c>
      <c r="X50" s="25"/>
      <c r="Y50" s="25">
        <f>S50+W50+X50</f>
        <v>6.1011459601037661E-2</v>
      </c>
      <c r="Z50" s="25">
        <v>0.9197825619149147</v>
      </c>
      <c r="AA50" s="25">
        <v>15.075632141789059</v>
      </c>
      <c r="AB50" s="25">
        <v>0.91978256191491525</v>
      </c>
      <c r="AC50" s="25">
        <v>1.9888904968622611E-9</v>
      </c>
      <c r="AD50" s="25"/>
      <c r="AE50" s="25">
        <v>6.1011212216375031E-2</v>
      </c>
      <c r="AF50" s="25">
        <f>$F50*ABS(AE50)^$B$46*SIGN(AE50)</f>
        <v>0.92077606059576123</v>
      </c>
      <c r="AG50" s="25">
        <f>$F50*ABS(AE50)^($B$46-1)</f>
        <v>15.091915520875856</v>
      </c>
      <c r="AH50" s="25">
        <f>$F50*ABS(AE50)^($B$46-1)*AE50</f>
        <v>0.920776060595761</v>
      </c>
      <c r="AI50" s="25">
        <f>-AH54/($B$46*AG54)</f>
        <v>2.4738460996599727E-7</v>
      </c>
      <c r="AJ50" s="25"/>
      <c r="AK50" s="25">
        <f>AE50+AI50+AJ50</f>
        <v>6.1011459600984995E-2</v>
      </c>
      <c r="AL50" s="25">
        <f>$F50*ABS(AK50)^$B$46*SIGN(AK50)</f>
        <v>0.92078297506384343</v>
      </c>
      <c r="AM50" s="25">
        <f>$F50*ABS(AK50)^($B$46-1)</f>
        <v>15.091967657973848</v>
      </c>
      <c r="AN50" s="25">
        <f>$F50*ABS(AK50)^($B$46-1)*AK50</f>
        <v>0.92078297506384355</v>
      </c>
      <c r="AO50" s="25">
        <f>-AN54/($B$46*AM54)</f>
        <v>5.2667262495473354E-14</v>
      </c>
      <c r="AP50" s="25"/>
      <c r="AQ50" s="25">
        <f>AK50+AO50+AP50</f>
        <v>6.1011459601037661E-2</v>
      </c>
      <c r="AR50" s="25">
        <f>$F50*ABS(AQ50)^$B$46*SIGN(AQ50)</f>
        <v>0.92078297506531548</v>
      </c>
      <c r="AS50" s="25">
        <f>$F50*ABS(AQ50)^($B$46-1)</f>
        <v>15.091967657984954</v>
      </c>
      <c r="AT50" s="25">
        <f>$F50*ABS(AQ50)^($B$46-1)*AQ50</f>
        <v>0.92078297506531603</v>
      </c>
      <c r="AU50" s="25">
        <f>-AT54/($B$46*AS54)</f>
        <v>0</v>
      </c>
      <c r="AV50" s="25"/>
      <c r="AW50" s="25">
        <f>AQ50+AU50+AV50</f>
        <v>6.1011459601037661E-2</v>
      </c>
      <c r="AX50" s="25">
        <f>$F50*ABS(AW50)^$B$46*SIGN(AW50)</f>
        <v>0.92078297506531548</v>
      </c>
      <c r="AY50" s="25">
        <f>$F50*ABS(AW50)^($B$46-1)</f>
        <v>15.091967657984954</v>
      </c>
      <c r="AZ50" s="25">
        <f>$F50*ABS(AW50)^($B$46-1)*AW50</f>
        <v>0.92078297506531603</v>
      </c>
      <c r="BA50" s="25">
        <f>-AZ54/($B$46*AY54)</f>
        <v>0</v>
      </c>
      <c r="BB50" s="25"/>
      <c r="BC50" s="25">
        <f>AW50+BA50+BB50</f>
        <v>6.1011459601037661E-2</v>
      </c>
      <c r="BD50" s="25">
        <f>$F50*ABS(BC50)^$B$46*SIGN(BC50)</f>
        <v>0.92078297506531548</v>
      </c>
      <c r="BE50" s="25">
        <f>$F50*ABS(BC50)^($B$46-1)</f>
        <v>15.091967657984954</v>
      </c>
      <c r="BF50" s="25">
        <f>$F50*ABS(BC50)^($B$46-1)*BC50</f>
        <v>0.92078297506531603</v>
      </c>
      <c r="BG50" s="25">
        <f>-BF54/($B$46*BE54)</f>
        <v>0</v>
      </c>
      <c r="BH50" s="25"/>
      <c r="BI50" s="25">
        <f>BC50+BG50+BH50</f>
        <v>6.1011459601037661E-2</v>
      </c>
      <c r="BJ50" s="25">
        <f>$F50*ABS(BI50)^$B$46*SIGN(BI50)</f>
        <v>0.92078297506531548</v>
      </c>
      <c r="BK50" s="25">
        <f>$F50*ABS(BI50)^($B$46-1)</f>
        <v>15.091967657984954</v>
      </c>
      <c r="BL50" s="25">
        <f>$F50*ABS(BI50)^($B$46-1)*BI50</f>
        <v>0.92078297506531603</v>
      </c>
      <c r="BM50" s="25">
        <f>-BL54/($B$46*BK54)</f>
        <v>0</v>
      </c>
      <c r="BN50" s="25"/>
      <c r="BO50" s="25">
        <f>BI50+BM50+BN50</f>
        <v>6.1011459601037661E-2</v>
      </c>
      <c r="BP50" s="25">
        <f>$F50*ABS(BO50)^$B$46*SIGN(BO50)</f>
        <v>0.92078297506531548</v>
      </c>
      <c r="BQ50" s="25">
        <f>$F50*ABS(BO50)^($B$46-1)</f>
        <v>15.091967657984954</v>
      </c>
      <c r="BR50" s="25">
        <f>$F50*ABS(BO50)^($B$46-1)*BO50</f>
        <v>0.92078297506531603</v>
      </c>
      <c r="BS50" s="25">
        <f>-BR54/($B$46*BQ54)</f>
        <v>0</v>
      </c>
      <c r="BT50" s="25"/>
      <c r="BU50" s="25">
        <f>BO50+BS50+BT50</f>
        <v>6.1011459601037661E-2</v>
      </c>
      <c r="BV50" s="24"/>
    </row>
    <row r="51" spans="1:76" x14ac:dyDescent="0.25">
      <c r="A51" s="45">
        <v>1</v>
      </c>
      <c r="B51" s="45" t="s">
        <v>24</v>
      </c>
      <c r="C51" s="26">
        <v>800</v>
      </c>
      <c r="D51" s="27">
        <f>250/1000</f>
        <v>0.25</v>
      </c>
      <c r="E51" s="26">
        <v>95</v>
      </c>
      <c r="F51" s="24">
        <f t="shared" si="0"/>
        <v>1589.6743898082</v>
      </c>
      <c r="G51" s="50">
        <f>J42/1000</f>
        <v>0.02</v>
      </c>
      <c r="H51" s="25">
        <f>$F51*ABS(G51)^$B$46*SIGN(G51)</f>
        <v>1.1345293347689422</v>
      </c>
      <c r="I51" s="25">
        <f>$F51*ABS(G51)^($B$46-1)</f>
        <v>56.726466738447101</v>
      </c>
      <c r="J51" s="25">
        <f>$F51*ABS(G51)^($B$46-1)*G51</f>
        <v>1.134529334768942</v>
      </c>
      <c r="K51" s="25">
        <f>-J54/($B$46*I54)</f>
        <v>1.0962879215579329E-2</v>
      </c>
      <c r="L51" s="25"/>
      <c r="M51" s="25">
        <f>G51+K51+L51</f>
        <v>3.0962879215579331E-2</v>
      </c>
      <c r="N51" s="25">
        <f>$F51*ABS(M51)^$B$46*SIGN(M51)</f>
        <v>2.5488620831025091</v>
      </c>
      <c r="O51" s="25">
        <f>$F51*ABS(M51)^($B$46-1)</f>
        <v>82.319931081216097</v>
      </c>
      <c r="P51" s="25">
        <f>$F51*ABS(M51)^($B$46-1)*M51</f>
        <v>2.5488620831025091</v>
      </c>
      <c r="Q51" s="25">
        <f>-P54/($B$46*O54)</f>
        <v>4.8578359217333635E-5</v>
      </c>
      <c r="R51" s="25"/>
      <c r="S51" s="25">
        <f>M51+Q51+R51</f>
        <v>3.1011457574796664E-2</v>
      </c>
      <c r="T51" s="25">
        <f>$F51*ABS(S51)^$B$46*SIGN(S51)</f>
        <v>2.556273119882007</v>
      </c>
      <c r="U51" s="25">
        <f>$F51*ABS(S51)^($B$46-1)</f>
        <v>82.429957176844113</v>
      </c>
      <c r="V51" s="25">
        <f>$F51*ABS(S51)^($B$46-1)*S51</f>
        <v>2.556273119882007</v>
      </c>
      <c r="W51" s="25">
        <f>-V54/($B$46*U54)</f>
        <v>2.0262409966388398E-9</v>
      </c>
      <c r="X51" s="25"/>
      <c r="Y51" s="25">
        <f>S51+W51+X51</f>
        <v>3.1011459601037662E-2</v>
      </c>
      <c r="Z51" s="25">
        <v>2.5539809914746621</v>
      </c>
      <c r="AA51" s="25">
        <v>82.356701745587657</v>
      </c>
      <c r="AB51" s="25">
        <v>2.5539809914746616</v>
      </c>
      <c r="AC51" s="25">
        <v>1.9888904968622611E-9</v>
      </c>
      <c r="AD51" s="25"/>
      <c r="AE51" s="25">
        <v>3.1011212216375032E-2</v>
      </c>
      <c r="AF51" s="25">
        <f>$F51*ABS(AE51)^$B$46*SIGN(AE51)</f>
        <v>2.5562356635227359</v>
      </c>
      <c r="AG51" s="25">
        <f>$F51*ABS(AE51)^($B$46-1)</f>
        <v>82.429401523780214</v>
      </c>
      <c r="AH51" s="25">
        <f>$F51*ABS(AE51)^($B$46-1)*AE51</f>
        <v>2.5562356635227359</v>
      </c>
      <c r="AI51" s="25">
        <f>-AH54/($B$46*AG54)</f>
        <v>2.4738460996599727E-7</v>
      </c>
      <c r="AJ51" s="25"/>
      <c r="AK51" s="25">
        <f>AE51+AI51+AJ51</f>
        <v>3.1011459600985E-2</v>
      </c>
      <c r="AL51" s="25">
        <f>$F51*ABS(AK51)^$B$46*SIGN(AK51)</f>
        <v>2.5562734292004965</v>
      </c>
      <c r="AM51" s="25">
        <f>$F51*ABS(AK51)^($B$46-1)</f>
        <v>82.429961765466274</v>
      </c>
      <c r="AN51" s="25">
        <f>$F51*ABS(AK51)^($B$46-1)*AK51</f>
        <v>2.5562734292004956</v>
      </c>
      <c r="AO51" s="25">
        <f>-AN54/($B$46*AM54)</f>
        <v>5.2667262495473354E-14</v>
      </c>
      <c r="AP51" s="25"/>
      <c r="AQ51" s="25">
        <f>AK51+AO51+AP51</f>
        <v>3.1011459601037666E-2</v>
      </c>
      <c r="AR51" s="25">
        <f>$F51*ABS(AQ51)^$B$46*SIGN(AQ51)</f>
        <v>2.5562734292085358</v>
      </c>
      <c r="AS51" s="25">
        <f>$F51*ABS(AQ51)^($B$46-1)</f>
        <v>82.429961765585531</v>
      </c>
      <c r="AT51" s="25">
        <f>$F51*ABS(AQ51)^($B$46-1)*AQ51</f>
        <v>2.556273429208535</v>
      </c>
      <c r="AU51" s="25">
        <f>-AT54/($B$46*AS54)</f>
        <v>0</v>
      </c>
      <c r="AV51" s="25"/>
      <c r="AW51" s="25">
        <f>AQ51+AU51+AV51</f>
        <v>3.1011459601037666E-2</v>
      </c>
      <c r="AX51" s="25">
        <f>$F51*ABS(AW51)^$B$46*SIGN(AW51)</f>
        <v>2.5562734292085358</v>
      </c>
      <c r="AY51" s="25">
        <f>$F51*ABS(AW51)^($B$46-1)</f>
        <v>82.429961765585531</v>
      </c>
      <c r="AZ51" s="25">
        <f>$F51*ABS(AW51)^($B$46-1)*AW51</f>
        <v>2.556273429208535</v>
      </c>
      <c r="BA51" s="25">
        <f>-AZ54/($B$46*AY54)</f>
        <v>0</v>
      </c>
      <c r="BB51" s="25"/>
      <c r="BC51" s="25">
        <f>AW51+BA51+BB51</f>
        <v>3.1011459601037666E-2</v>
      </c>
      <c r="BD51" s="25">
        <f>$F51*ABS(BC51)^$B$46*SIGN(BC51)</f>
        <v>2.5562734292085358</v>
      </c>
      <c r="BE51" s="25">
        <f>$F51*ABS(BC51)^($B$46-1)</f>
        <v>82.429961765585531</v>
      </c>
      <c r="BF51" s="25">
        <f>$F51*ABS(BC51)^($B$46-1)*BC51</f>
        <v>2.556273429208535</v>
      </c>
      <c r="BG51" s="25">
        <f>-BF54/($B$46*BE54)</f>
        <v>0</v>
      </c>
      <c r="BH51" s="25"/>
      <c r="BI51" s="25">
        <f>BC51+BG51+BH51</f>
        <v>3.1011459601037666E-2</v>
      </c>
      <c r="BJ51" s="25">
        <f>$F51*ABS(BI51)^$B$46*SIGN(BI51)</f>
        <v>2.5562734292085358</v>
      </c>
      <c r="BK51" s="25">
        <f>$F51*ABS(BI51)^($B$46-1)</f>
        <v>82.429961765585531</v>
      </c>
      <c r="BL51" s="25">
        <f>$F51*ABS(BI51)^($B$46-1)*BI51</f>
        <v>2.556273429208535</v>
      </c>
      <c r="BM51" s="25">
        <f>-BL54/($B$46*BK54)</f>
        <v>0</v>
      </c>
      <c r="BN51" s="25"/>
      <c r="BO51" s="25">
        <f>BI51+BM51+BN51</f>
        <v>3.1011459601037666E-2</v>
      </c>
      <c r="BP51" s="25">
        <f>$F51*ABS(BO51)^$B$46*SIGN(BO51)</f>
        <v>2.5562734292085358</v>
      </c>
      <c r="BQ51" s="25">
        <f>$F51*ABS(BO51)^($B$46-1)</f>
        <v>82.429961765585531</v>
      </c>
      <c r="BR51" s="25">
        <f>$F51*ABS(BO51)^($B$46-1)*BO51</f>
        <v>2.556273429208535</v>
      </c>
      <c r="BS51" s="25">
        <f>-BR54/($B$46*BQ54)</f>
        <v>0</v>
      </c>
      <c r="BT51" s="25"/>
      <c r="BU51" s="25">
        <f>BO51+BS51+BT51</f>
        <v>3.1011459601037666E-2</v>
      </c>
      <c r="BV51" s="24"/>
    </row>
    <row r="52" spans="1:76" x14ac:dyDescent="0.25">
      <c r="A52" s="45">
        <v>1</v>
      </c>
      <c r="B52" s="45" t="s">
        <v>25</v>
      </c>
      <c r="C52" s="26">
        <v>200</v>
      </c>
      <c r="D52" s="27">
        <f t="shared" ref="D52:D53" si="1">250/1000</f>
        <v>0.25</v>
      </c>
      <c r="E52" s="26">
        <v>95</v>
      </c>
      <c r="F52" s="24">
        <f t="shared" si="0"/>
        <v>397.41859745204999</v>
      </c>
      <c r="G52" s="50">
        <f>-J43/1000</f>
        <v>-5.5E-2</v>
      </c>
      <c r="H52" s="25">
        <f t="shared" ref="H52:H53" si="2">$F52*ABS(G52)^$B$46*SIGN(G52)</f>
        <v>-1.8467150446545155</v>
      </c>
      <c r="I52" s="25">
        <f t="shared" ref="I52:I53" si="3">$F52*ABS(G52)^($B$46-1)</f>
        <v>33.576637175536661</v>
      </c>
      <c r="J52" s="25">
        <f t="shared" ref="J52:J53" si="4">$F52*ABS(G52)^($B$46-1)*G52</f>
        <v>-1.8467150446545164</v>
      </c>
      <c r="K52" s="25">
        <f>-J54/($B$46*I54)</f>
        <v>1.0962879215579329E-2</v>
      </c>
      <c r="L52" s="25"/>
      <c r="M52" s="25">
        <f>G52+K52+L52</f>
        <v>-4.4037120784420673E-2</v>
      </c>
      <c r="N52" s="25">
        <f t="shared" ref="N52:N53" si="5">$F52*ABS(M52)^$B$46*SIGN(M52)</f>
        <v>-1.2234911139107607</v>
      </c>
      <c r="O52" s="25">
        <f t="shared" ref="O52:O53" si="6">$F52*ABS(M52)^($B$46-1)</f>
        <v>27.783176831660693</v>
      </c>
      <c r="P52" s="25">
        <f t="shared" ref="P52:P53" si="7">$F52*ABS(M52)^($B$46-1)*M52</f>
        <v>-1.22349111391076</v>
      </c>
      <c r="Q52" s="25">
        <f>-P54/($B$46*O54)</f>
        <v>4.8578359217333635E-5</v>
      </c>
      <c r="R52" s="25"/>
      <c r="S52" s="25">
        <f>M52+Q52+R52</f>
        <v>-4.3988542425203336E-2</v>
      </c>
      <c r="T52" s="25">
        <f t="shared" ref="T52:T53" si="8">$F52*ABS(S52)^$B$46*SIGN(S52)</f>
        <v>-1.2209927161604439</v>
      </c>
      <c r="U52" s="25">
        <f t="shared" ref="U52:U53" si="9">$F52*ABS(S52)^($B$46-1)</f>
        <v>27.757062381336663</v>
      </c>
      <c r="V52" s="25">
        <f t="shared" ref="V52:V53" si="10">$F52*ABS(S52)^($B$46-1)*S52</f>
        <v>-1.2209927161604432</v>
      </c>
      <c r="W52" s="25">
        <f>-V54/($B$46*U54)</f>
        <v>2.0262409966388398E-9</v>
      </c>
      <c r="X52" s="25"/>
      <c r="Y52" s="25">
        <f>S52+W52+X52</f>
        <v>-4.3988540398962342E-2</v>
      </c>
      <c r="Z52" s="25">
        <v>-1.2195022194644913</v>
      </c>
      <c r="AA52" s="25">
        <v>27.723022746728201</v>
      </c>
      <c r="AB52" s="25">
        <v>-1.2195022194644911</v>
      </c>
      <c r="AC52" s="25">
        <v>1.9888904968622611E-9</v>
      </c>
      <c r="AD52" s="25"/>
      <c r="AE52" s="25">
        <v>-4.3988787783624972E-2</v>
      </c>
      <c r="AF52" s="25">
        <f t="shared" ref="AF52:AF53" si="11">$F52*ABS(AE52)^$B$46*SIGN(AE52)</f>
        <v>-1.2210053291049501</v>
      </c>
      <c r="AG52" s="25">
        <f t="shared" ref="AG52:AG53" si="12">$F52*ABS(AE52)^($B$46-1)</f>
        <v>27.757194290302184</v>
      </c>
      <c r="AH52" s="25">
        <f t="shared" ref="AH52:AH53" si="13">$F52*ABS(AE52)^($B$46-1)*AE52</f>
        <v>-1.2210053291049496</v>
      </c>
      <c r="AI52" s="25">
        <f>-AH54/($B$46*AG54)</f>
        <v>2.4738460996599727E-7</v>
      </c>
      <c r="AJ52" s="25"/>
      <c r="AK52" s="25">
        <f>AE52+AI52+AJ52</f>
        <v>-4.3988540399015008E-2</v>
      </c>
      <c r="AL52" s="25">
        <f t="shared" ref="AL52:AL53" si="14">$F52*ABS(AK52)^$B$46*SIGN(AK52)</f>
        <v>-1.2209926120020473</v>
      </c>
      <c r="AM52" s="25">
        <f t="shared" ref="AM52:AM53" si="15">$F52*ABS(AK52)^($B$46-1)</f>
        <v>27.757061292022033</v>
      </c>
      <c r="AN52" s="25">
        <f t="shared" ref="AN52:AN53" si="16">$F52*ABS(AK52)^($B$46-1)*AK52</f>
        <v>-1.2209926120020469</v>
      </c>
      <c r="AO52" s="25">
        <f>-AN54/($B$46*AM54)</f>
        <v>5.2667262495473354E-14</v>
      </c>
      <c r="AP52" s="25"/>
      <c r="AQ52" s="25">
        <f>AK52+AO52+AP52</f>
        <v>-4.3988540398962342E-2</v>
      </c>
      <c r="AR52" s="25">
        <f t="shared" ref="AR52:AR53" si="17">$F52*ABS(AQ52)^$B$46*SIGN(AQ52)</f>
        <v>-1.2209926119993393</v>
      </c>
      <c r="AS52" s="25">
        <f t="shared" ref="AS52:AS53" si="18">$F52*ABS(AQ52)^($B$46-1)</f>
        <v>27.757061291993718</v>
      </c>
      <c r="AT52" s="25">
        <f t="shared" ref="AT52:AT53" si="19">$F52*ABS(AQ52)^($B$46-1)*AQ52</f>
        <v>-1.2209926119993395</v>
      </c>
      <c r="AU52" s="25">
        <f>-AT54/($B$46*AS54)</f>
        <v>0</v>
      </c>
      <c r="AV52" s="25"/>
      <c r="AW52" s="25">
        <f>AQ52+AU52+AV52</f>
        <v>-4.3988540398962342E-2</v>
      </c>
      <c r="AX52" s="25">
        <f t="shared" ref="AX52:AX53" si="20">$F52*ABS(AW52)^$B$46*SIGN(AW52)</f>
        <v>-1.2209926119993393</v>
      </c>
      <c r="AY52" s="25">
        <f t="shared" ref="AY52:AY53" si="21">$F52*ABS(AW52)^($B$46-1)</f>
        <v>27.757061291993718</v>
      </c>
      <c r="AZ52" s="25">
        <f t="shared" ref="AZ52:AZ53" si="22">$F52*ABS(AW52)^($B$46-1)*AW52</f>
        <v>-1.2209926119993395</v>
      </c>
      <c r="BA52" s="25">
        <f>-AZ54/($B$46*AY54)</f>
        <v>0</v>
      </c>
      <c r="BB52" s="25"/>
      <c r="BC52" s="25">
        <f>AW52+BA52+BB52</f>
        <v>-4.3988540398962342E-2</v>
      </c>
      <c r="BD52" s="25">
        <f t="shared" ref="BD52:BD53" si="23">$F52*ABS(BC52)^$B$46*SIGN(BC52)</f>
        <v>-1.2209926119993393</v>
      </c>
      <c r="BE52" s="25">
        <f t="shared" ref="BE52:BE53" si="24">$F52*ABS(BC52)^($B$46-1)</f>
        <v>27.757061291993718</v>
      </c>
      <c r="BF52" s="25">
        <f t="shared" ref="BF52:BF53" si="25">$F52*ABS(BC52)^($B$46-1)*BC52</f>
        <v>-1.2209926119993395</v>
      </c>
      <c r="BG52" s="25">
        <f>-BF54/($B$46*BE54)</f>
        <v>0</v>
      </c>
      <c r="BH52" s="25"/>
      <c r="BI52" s="25">
        <f>BC52+BG52+BH52</f>
        <v>-4.3988540398962342E-2</v>
      </c>
      <c r="BJ52" s="25">
        <f t="shared" ref="BJ52:BJ53" si="26">$F52*ABS(BI52)^$B$46*SIGN(BI52)</f>
        <v>-1.2209926119993393</v>
      </c>
      <c r="BK52" s="25">
        <f t="shared" ref="BK52:BK53" si="27">$F52*ABS(BI52)^($B$46-1)</f>
        <v>27.757061291993718</v>
      </c>
      <c r="BL52" s="25">
        <f t="shared" ref="BL52:BL53" si="28">$F52*ABS(BI52)^($B$46-1)*BI52</f>
        <v>-1.2209926119993395</v>
      </c>
      <c r="BM52" s="25">
        <f>-BL54/($B$46*BK54)</f>
        <v>0</v>
      </c>
      <c r="BN52" s="25"/>
      <c r="BO52" s="25">
        <f>BI52+BM52+BN52</f>
        <v>-4.3988540398962342E-2</v>
      </c>
      <c r="BP52" s="25">
        <f t="shared" ref="BP52:BP53" si="29">$F52*ABS(BO52)^$B$46*SIGN(BO52)</f>
        <v>-1.2209926119993393</v>
      </c>
      <c r="BQ52" s="25">
        <f t="shared" ref="BQ52:BQ53" si="30">$F52*ABS(BO52)^($B$46-1)</f>
        <v>27.757061291993718</v>
      </c>
      <c r="BR52" s="25">
        <f t="shared" ref="BR52:BR53" si="31">$F52*ABS(BO52)^($B$46-1)*BO52</f>
        <v>-1.2209926119993395</v>
      </c>
      <c r="BS52" s="25">
        <f>-BR54/($B$46*BQ54)</f>
        <v>0</v>
      </c>
      <c r="BT52" s="25"/>
      <c r="BU52" s="25">
        <f>BO52+BS52+BT52</f>
        <v>-4.3988540398962342E-2</v>
      </c>
      <c r="BV52" s="24"/>
    </row>
    <row r="53" spans="1:76" x14ac:dyDescent="0.25">
      <c r="A53" s="45">
        <v>1</v>
      </c>
      <c r="B53" s="45" t="s">
        <v>26</v>
      </c>
      <c r="C53" s="26">
        <v>800</v>
      </c>
      <c r="D53" s="27">
        <f t="shared" si="1"/>
        <v>0.25</v>
      </c>
      <c r="E53" s="26">
        <v>95</v>
      </c>
      <c r="F53" s="24">
        <f t="shared" si="0"/>
        <v>1589.6743898082</v>
      </c>
      <c r="G53" s="50">
        <f>-J44/1000</f>
        <v>-0.04</v>
      </c>
      <c r="H53" s="25">
        <f t="shared" si="2"/>
        <v>-4.0956541998257494</v>
      </c>
      <c r="I53" s="25">
        <f t="shared" si="3"/>
        <v>102.39135499564367</v>
      </c>
      <c r="J53" s="25">
        <f t="shared" si="4"/>
        <v>-4.0956541998257467</v>
      </c>
      <c r="K53" s="25">
        <f>-J54/($B$46*I54)</f>
        <v>1.0962879215579329E-2</v>
      </c>
      <c r="L53" s="25"/>
      <c r="M53" s="25">
        <f>G53+K53+L53</f>
        <v>-2.9037120784420674E-2</v>
      </c>
      <c r="N53" s="25">
        <f t="shared" si="5"/>
        <v>-2.2630708690657468</v>
      </c>
      <c r="O53" s="25">
        <f t="shared" si="6"/>
        <v>77.937164840391304</v>
      </c>
      <c r="P53" s="25">
        <f t="shared" si="7"/>
        <v>-2.2630708690657464</v>
      </c>
      <c r="Q53" s="25">
        <f>-P54/($B$46*O54)</f>
        <v>4.8578359217333635E-5</v>
      </c>
      <c r="R53" s="25"/>
      <c r="S53" s="25">
        <f>M53+Q53+R53</f>
        <v>-2.898854242520334E-2</v>
      </c>
      <c r="T53" s="25">
        <f t="shared" si="8"/>
        <v>-2.256064084324453</v>
      </c>
      <c r="U53" s="25">
        <f t="shared" si="9"/>
        <v>77.826061456714527</v>
      </c>
      <c r="V53" s="25">
        <f t="shared" si="10"/>
        <v>-2.2560640843244517</v>
      </c>
      <c r="W53" s="25">
        <f>-V54/($B$46*U54)</f>
        <v>2.0262409966388398E-9</v>
      </c>
      <c r="X53" s="25"/>
      <c r="Y53" s="25">
        <f>S53+W53+X53</f>
        <v>-2.8988540398962342E-2</v>
      </c>
      <c r="Z53" s="25">
        <v>-2.2542620809569578</v>
      </c>
      <c r="AA53" s="25">
        <v>77.763235328100649</v>
      </c>
      <c r="AB53" s="25">
        <v>-2.2542620809569578</v>
      </c>
      <c r="AC53" s="25">
        <v>1.9888904968622611E-9</v>
      </c>
      <c r="AD53" s="25"/>
      <c r="AE53" s="25">
        <v>-2.8988787783624972E-2</v>
      </c>
      <c r="AF53" s="25">
        <f t="shared" si="11"/>
        <v>-2.2560994489097861</v>
      </c>
      <c r="AG53" s="25">
        <f t="shared" si="12"/>
        <v>77.826622684243389</v>
      </c>
      <c r="AH53" s="25">
        <f t="shared" si="13"/>
        <v>-2.2560994489097848</v>
      </c>
      <c r="AI53" s="25">
        <f>-AH54/($B$46*AG54)</f>
        <v>2.4738460996599727E-7</v>
      </c>
      <c r="AJ53" s="25"/>
      <c r="AK53" s="25">
        <f>AE53+AI53+AJ53</f>
        <v>-2.8988540399015005E-2</v>
      </c>
      <c r="AL53" s="25">
        <f t="shared" si="14"/>
        <v>-2.2560637922821036</v>
      </c>
      <c r="AM53" s="25">
        <f t="shared" si="15"/>
        <v>77.826056822052394</v>
      </c>
      <c r="AN53" s="25">
        <f t="shared" si="16"/>
        <v>-2.2560637922821032</v>
      </c>
      <c r="AO53" s="25">
        <f>-AN54/($B$46*AM54)</f>
        <v>5.2667262495473354E-14</v>
      </c>
      <c r="AP53" s="25"/>
      <c r="AQ53" s="25">
        <f>AK53+AO53+AP53</f>
        <v>-2.8988540398962339E-2</v>
      </c>
      <c r="AR53" s="25">
        <f t="shared" si="17"/>
        <v>-2.2560637922745133</v>
      </c>
      <c r="AS53" s="25">
        <f t="shared" si="18"/>
        <v>77.826056821931914</v>
      </c>
      <c r="AT53" s="25">
        <f t="shared" si="19"/>
        <v>-2.2560637922745119</v>
      </c>
      <c r="AU53" s="25">
        <f>-AT54/($B$46*AS54)</f>
        <v>0</v>
      </c>
      <c r="AV53" s="25"/>
      <c r="AW53" s="25">
        <f>AQ53+AU53+AV53</f>
        <v>-2.8988540398962339E-2</v>
      </c>
      <c r="AX53" s="25">
        <f t="shared" si="20"/>
        <v>-2.2560637922745133</v>
      </c>
      <c r="AY53" s="25">
        <f t="shared" si="21"/>
        <v>77.826056821931914</v>
      </c>
      <c r="AZ53" s="25">
        <f t="shared" si="22"/>
        <v>-2.2560637922745119</v>
      </c>
      <c r="BA53" s="25">
        <f>-AZ54/($B$46*AY54)</f>
        <v>0</v>
      </c>
      <c r="BB53" s="25"/>
      <c r="BC53" s="25">
        <f>AW53+BA53+BB53</f>
        <v>-2.8988540398962339E-2</v>
      </c>
      <c r="BD53" s="25">
        <f t="shared" si="23"/>
        <v>-2.2560637922745133</v>
      </c>
      <c r="BE53" s="25">
        <f t="shared" si="24"/>
        <v>77.826056821931914</v>
      </c>
      <c r="BF53" s="25">
        <f t="shared" si="25"/>
        <v>-2.2560637922745119</v>
      </c>
      <c r="BG53" s="25">
        <f>-BF54/($B$46*BE54)</f>
        <v>0</v>
      </c>
      <c r="BH53" s="25"/>
      <c r="BI53" s="25">
        <f>BC53+BG53+BH53</f>
        <v>-2.8988540398962339E-2</v>
      </c>
      <c r="BJ53" s="25">
        <f t="shared" si="26"/>
        <v>-2.2560637922745133</v>
      </c>
      <c r="BK53" s="25">
        <f t="shared" si="27"/>
        <v>77.826056821931914</v>
      </c>
      <c r="BL53" s="25">
        <f t="shared" si="28"/>
        <v>-2.2560637922745119</v>
      </c>
      <c r="BM53" s="25">
        <f>-BL54/($B$46*BK54)</f>
        <v>0</v>
      </c>
      <c r="BN53" s="25"/>
      <c r="BO53" s="25">
        <f>BI53+BM53+BN53</f>
        <v>-2.8988540398962339E-2</v>
      </c>
      <c r="BP53" s="25">
        <f t="shared" si="29"/>
        <v>-2.2560637922745133</v>
      </c>
      <c r="BQ53" s="25">
        <f t="shared" si="30"/>
        <v>77.826056821931914</v>
      </c>
      <c r="BR53" s="25">
        <f t="shared" si="31"/>
        <v>-2.2560637922745119</v>
      </c>
      <c r="BS53" s="25">
        <f>-BR54/($B$46*BQ54)</f>
        <v>0</v>
      </c>
      <c r="BT53" s="25"/>
      <c r="BU53" s="25">
        <f>BO53+BS53+BT53</f>
        <v>-2.8988540398962339E-2</v>
      </c>
      <c r="BV53" s="24"/>
    </row>
    <row r="54" spans="1:76" x14ac:dyDescent="0.25">
      <c r="A54" s="51"/>
      <c r="B54" s="51"/>
      <c r="C54" s="51"/>
      <c r="D54" s="51"/>
      <c r="E54" s="51"/>
      <c r="F54" s="51"/>
      <c r="G54" s="51"/>
      <c r="H54" s="52">
        <f>SUM(H50:H53)</f>
        <v>-4.1709449846047146</v>
      </c>
      <c r="I54" s="53">
        <f>SUM(I50:I53)</f>
        <v>205.4323574117596</v>
      </c>
      <c r="J54" s="52">
        <f>SUM(J50:J53)</f>
        <v>-4.1709449846047137</v>
      </c>
      <c r="K54" s="54">
        <f>SUM(K50:K53)</f>
        <v>4.3851516862317315E-2</v>
      </c>
      <c r="L54" s="51"/>
      <c r="M54" s="51"/>
      <c r="N54" s="52">
        <f>SUM(N50:N53)</f>
        <v>-1.8274301727192022E-2</v>
      </c>
      <c r="O54" s="53">
        <f>SUM(O50:O53)</f>
        <v>203.12200133920803</v>
      </c>
      <c r="P54" s="52">
        <f>SUM(P50:P53)</f>
        <v>-1.8274301727191578E-2</v>
      </c>
      <c r="Q54" s="54">
        <f>SUM(Q50:Q53)</f>
        <v>1.9431343686933454E-4</v>
      </c>
      <c r="R54" s="51"/>
      <c r="S54" s="51"/>
      <c r="T54" s="52">
        <f>SUM(T50:T53)</f>
        <v>-7.6217166578018691E-7</v>
      </c>
      <c r="U54" s="53">
        <f>SUM(U50:U53)</f>
        <v>203.10504824584362</v>
      </c>
      <c r="V54" s="52">
        <f>SUM(V50:V53)</f>
        <v>-7.6217166400383007E-7</v>
      </c>
      <c r="W54" s="54">
        <f>SUM(W50:W53)</f>
        <v>8.1049639865553593E-9</v>
      </c>
      <c r="X54" s="51"/>
      <c r="Y54" s="51"/>
      <c r="Z54" s="52">
        <v>-7.4703187236124791E-7</v>
      </c>
      <c r="AA54" s="53">
        <v>202.91859196220557</v>
      </c>
      <c r="AB54" s="52">
        <v>-7.4703187236124791E-7</v>
      </c>
      <c r="AC54" s="54">
        <v>7.9555619874490442E-9</v>
      </c>
      <c r="AD54" s="51"/>
      <c r="AE54" s="51"/>
      <c r="AF54" s="52">
        <f>SUM(AF50:AF53)</f>
        <v>-9.305389623870397E-5</v>
      </c>
      <c r="AG54" s="53">
        <f>SUM(AG50:AG53)</f>
        <v>203.10513401920164</v>
      </c>
      <c r="AH54" s="52">
        <f>SUM(AH50:AH53)</f>
        <v>-9.3053896237371703E-5</v>
      </c>
      <c r="AI54" s="54">
        <f>SUM(AI50:AI53)</f>
        <v>9.8953843986398907E-7</v>
      </c>
      <c r="AJ54" s="51"/>
      <c r="AK54" s="51"/>
      <c r="AL54" s="52">
        <f>SUM(AL50:AL53)</f>
        <v>-1.9811263740621143E-11</v>
      </c>
      <c r="AM54" s="53">
        <f>SUM(AM50:AM53)</f>
        <v>203.10504753751457</v>
      </c>
      <c r="AN54" s="52">
        <f>SUM(AN50:AN53)</f>
        <v>-1.9810819651411293E-11</v>
      </c>
      <c r="AO54" s="54">
        <f>SUM(AO50:AO53)</f>
        <v>2.1066904998189342E-13</v>
      </c>
      <c r="AP54" s="51"/>
      <c r="AQ54" s="51"/>
      <c r="AR54" s="52">
        <f>SUM(AR50:AR53)</f>
        <v>0</v>
      </c>
      <c r="AS54" s="53">
        <f>SUM(AS50:AS53)</f>
        <v>203.10504753749612</v>
      </c>
      <c r="AT54" s="52">
        <f>SUM(AT50:AT53)</f>
        <v>0</v>
      </c>
      <c r="AU54" s="54">
        <f>SUM(AU50:AU53)</f>
        <v>0</v>
      </c>
      <c r="AV54" s="51"/>
      <c r="AW54" s="51"/>
      <c r="AX54" s="52">
        <f>SUM(AX50:AX53)</f>
        <v>0</v>
      </c>
      <c r="AY54" s="53">
        <f>SUM(AY50:AY53)</f>
        <v>203.10504753749612</v>
      </c>
      <c r="AZ54" s="52">
        <f>SUM(AZ50:AZ53)</f>
        <v>0</v>
      </c>
      <c r="BA54" s="54">
        <f>SUM(BA50:BA53)</f>
        <v>0</v>
      </c>
      <c r="BB54" s="51"/>
      <c r="BC54" s="51"/>
      <c r="BD54" s="52">
        <f>SUM(BD50:BD53)</f>
        <v>0</v>
      </c>
      <c r="BE54" s="53">
        <f>SUM(BE50:BE53)</f>
        <v>203.10504753749612</v>
      </c>
      <c r="BF54" s="52">
        <f>SUM(BF50:BF53)</f>
        <v>0</v>
      </c>
      <c r="BG54" s="54">
        <f>SUM(BG50:BG53)</f>
        <v>0</v>
      </c>
      <c r="BH54" s="51"/>
      <c r="BI54" s="51"/>
      <c r="BJ54" s="52">
        <f>SUM(BJ50:BJ53)</f>
        <v>0</v>
      </c>
      <c r="BK54" s="53">
        <f>SUM(BK50:BK53)</f>
        <v>203.10504753749612</v>
      </c>
      <c r="BL54" s="52">
        <f>SUM(BL50:BL53)</f>
        <v>0</v>
      </c>
      <c r="BM54" s="54">
        <f>SUM(BM50:BM53)</f>
        <v>0</v>
      </c>
      <c r="BN54" s="51"/>
      <c r="BO54" s="51"/>
      <c r="BP54" s="52">
        <f>SUM(BP50:BP53)</f>
        <v>0</v>
      </c>
      <c r="BQ54" s="53">
        <f>SUM(BQ50:BQ53)</f>
        <v>203.10504753749612</v>
      </c>
      <c r="BR54" s="52">
        <f>SUM(BR50:BR53)</f>
        <v>0</v>
      </c>
      <c r="BS54" s="54">
        <f>SUM(BS50:BS53)</f>
        <v>0</v>
      </c>
      <c r="BT54" s="51"/>
      <c r="BU54" s="51"/>
      <c r="BV54" s="51"/>
    </row>
    <row r="56" spans="1:76" hidden="1" x14ac:dyDescent="0.25"/>
    <row r="57" spans="1:76" ht="34.5" hidden="1" x14ac:dyDescent="0.25">
      <c r="A57" s="21" t="s">
        <v>67</v>
      </c>
      <c r="B57" s="21" t="s">
        <v>11</v>
      </c>
      <c r="C57" s="21" t="s">
        <v>15</v>
      </c>
      <c r="D57" s="21" t="s">
        <v>16</v>
      </c>
      <c r="E57" s="21" t="s">
        <v>18</v>
      </c>
      <c r="F57" s="21" t="s">
        <v>6</v>
      </c>
      <c r="G57" s="22" t="s">
        <v>73</v>
      </c>
      <c r="H57" s="21" t="s">
        <v>69</v>
      </c>
      <c r="I57" s="21"/>
      <c r="J57" s="21"/>
      <c r="K57" s="44" t="s">
        <v>70</v>
      </c>
      <c r="L57" s="22" t="s">
        <v>71</v>
      </c>
      <c r="M57" s="22" t="s">
        <v>68</v>
      </c>
      <c r="N57" s="21" t="s">
        <v>69</v>
      </c>
      <c r="O57" s="21"/>
      <c r="P57" s="21"/>
      <c r="Q57" s="44" t="s">
        <v>70</v>
      </c>
      <c r="R57" s="22" t="s">
        <v>71</v>
      </c>
      <c r="S57" s="22" t="s">
        <v>68</v>
      </c>
      <c r="T57" s="21" t="s">
        <v>69</v>
      </c>
      <c r="U57" s="21"/>
      <c r="V57" s="21"/>
      <c r="W57" s="44" t="s">
        <v>70</v>
      </c>
      <c r="X57" s="22" t="s">
        <v>71</v>
      </c>
      <c r="Y57" s="22" t="s">
        <v>68</v>
      </c>
      <c r="Z57" s="21" t="s">
        <v>69</v>
      </c>
      <c r="AA57" s="21"/>
      <c r="AB57" s="21"/>
      <c r="AC57" s="44" t="s">
        <v>70</v>
      </c>
      <c r="AD57" s="22" t="s">
        <v>71</v>
      </c>
      <c r="AE57" s="22" t="s">
        <v>68</v>
      </c>
      <c r="AF57" s="21" t="s">
        <v>69</v>
      </c>
      <c r="AG57" s="21"/>
      <c r="AH57" s="21"/>
      <c r="AI57" s="44" t="s">
        <v>70</v>
      </c>
      <c r="AJ57" s="22" t="s">
        <v>71</v>
      </c>
      <c r="AK57" s="22" t="s">
        <v>68</v>
      </c>
      <c r="AL57" s="21" t="s">
        <v>69</v>
      </c>
      <c r="AM57" s="21"/>
      <c r="AN57" s="21"/>
      <c r="AO57" s="44" t="s">
        <v>70</v>
      </c>
      <c r="AP57" s="22" t="s">
        <v>71</v>
      </c>
      <c r="AQ57" s="22" t="s">
        <v>68</v>
      </c>
      <c r="AR57" s="21" t="s">
        <v>69</v>
      </c>
      <c r="AS57" s="21"/>
      <c r="AT57" s="21"/>
      <c r="AU57" s="44" t="s">
        <v>70</v>
      </c>
      <c r="AV57" s="22" t="s">
        <v>71</v>
      </c>
      <c r="AW57" s="22" t="s">
        <v>68</v>
      </c>
      <c r="AX57" s="21" t="s">
        <v>69</v>
      </c>
      <c r="AY57" s="21"/>
      <c r="AZ57" s="21"/>
      <c r="BA57" s="44" t="s">
        <v>70</v>
      </c>
      <c r="BB57" s="22" t="s">
        <v>71</v>
      </c>
      <c r="BC57" s="22" t="s">
        <v>68</v>
      </c>
      <c r="BD57" s="21" t="s">
        <v>69</v>
      </c>
      <c r="BE57" s="21"/>
      <c r="BF57" s="21"/>
      <c r="BG57" s="44" t="s">
        <v>70</v>
      </c>
      <c r="BH57" s="22" t="s">
        <v>71</v>
      </c>
      <c r="BI57" s="22" t="s">
        <v>68</v>
      </c>
      <c r="BJ57" s="21" t="s">
        <v>69</v>
      </c>
      <c r="BK57" s="21"/>
      <c r="BL57" s="21"/>
      <c r="BM57" s="44" t="s">
        <v>70</v>
      </c>
      <c r="BN57" s="22" t="s">
        <v>71</v>
      </c>
      <c r="BO57" s="22" t="s">
        <v>68</v>
      </c>
      <c r="BP57" s="21" t="s">
        <v>69</v>
      </c>
      <c r="BQ57" s="21"/>
      <c r="BR57" s="21"/>
      <c r="BS57" s="44" t="s">
        <v>70</v>
      </c>
      <c r="BT57" s="22" t="s">
        <v>71</v>
      </c>
      <c r="BU57" s="22" t="s">
        <v>68</v>
      </c>
      <c r="BV57" s="22" t="s">
        <v>72</v>
      </c>
    </row>
    <row r="58" spans="1:76" hidden="1" x14ac:dyDescent="0.25">
      <c r="A58" s="45">
        <v>2</v>
      </c>
      <c r="B58" s="45" t="s">
        <v>74</v>
      </c>
      <c r="C58" s="26">
        <v>1000</v>
      </c>
      <c r="D58" s="27">
        <f>300/1000</f>
        <v>0.3</v>
      </c>
      <c r="E58" s="26">
        <v>120</v>
      </c>
      <c r="F58" s="24">
        <f>C58/(0.279*E58*D58^2.63)^$B$46</f>
        <v>528.34089217149653</v>
      </c>
      <c r="G58" s="50">
        <f>-70/1000</f>
        <v>-7.0000000000000007E-2</v>
      </c>
      <c r="H58" s="25">
        <f>$F58*ABS(G58)^$B$46*SIGN(G58)</f>
        <v>-3.837388726306235</v>
      </c>
      <c r="I58" s="25">
        <f>$F58*ABS(G58)^($B$46-1)</f>
        <v>54.819838947231922</v>
      </c>
      <c r="J58" s="25">
        <f>$F58*ABS(G58)^($B$46-1)*G58</f>
        <v>-3.837388726306235</v>
      </c>
      <c r="K58" s="25">
        <f>-J61/($B$46*I61)</f>
        <v>-3.9270980418862657E-2</v>
      </c>
      <c r="L58" s="25"/>
      <c r="M58" s="25">
        <f>G58+K58+L58</f>
        <v>-0.10927098041886266</v>
      </c>
      <c r="N58" s="25">
        <f>$F58*ABS(M58)^$B$46*SIGN(M58)</f>
        <v>-8.7543758552086004</v>
      </c>
      <c r="O58" s="25">
        <f>$F58*ABS(M58)^($B$46-1)</f>
        <v>80.116201224249281</v>
      </c>
      <c r="P58" s="25">
        <f>$F58*ABS(M58)^($B$46-1)*M58</f>
        <v>-8.754375855208604</v>
      </c>
      <c r="Q58" s="25">
        <f>-P61/($B$46*O61)</f>
        <v>1.7325238309832901E-3</v>
      </c>
      <c r="R58" s="25"/>
      <c r="S58" s="25">
        <f>M58+Q58+R58</f>
        <v>-0.10753845658787936</v>
      </c>
      <c r="T58" s="25">
        <f>$F58*ABS(S58)^$B$46*SIGN(S58)</f>
        <v>-8.4990499405794733</v>
      </c>
      <c r="U58" s="25">
        <f>$F58*ABS(S58)^($B$46-1)</f>
        <v>79.032656876883223</v>
      </c>
      <c r="V58" s="25">
        <f>$F58*ABS(S58)^($B$46-1)*S58</f>
        <v>-8.4990499405794715</v>
      </c>
      <c r="W58" s="25">
        <f>-V61/($B$46*U61)</f>
        <v>2.7804914077973855E-5</v>
      </c>
      <c r="X58" s="25"/>
      <c r="Y58" s="25">
        <f>S58+W58+X58</f>
        <v>-0.10751065167380139</v>
      </c>
      <c r="Z58" s="25">
        <f>$F58*ABS(Y58)^$B$46*SIGN(Y58)</f>
        <v>-8.4949806258268641</v>
      </c>
      <c r="AA58" s="25">
        <f>$F58*ABS(Y58)^($B$46-1)</f>
        <v>79.01524633672139</v>
      </c>
      <c r="AB58" s="25">
        <f>$F58*ABS(Y58)^($B$46-1)*Y58</f>
        <v>-8.4949806258268641</v>
      </c>
      <c r="AC58" s="25">
        <f>-AB61/($B$46*AA61)</f>
        <v>1.5845113535557018E-9</v>
      </c>
      <c r="AD58" s="25"/>
      <c r="AE58" s="25">
        <f>Y58+AC58+AD58</f>
        <v>-0.10751065008929003</v>
      </c>
      <c r="AF58" s="25">
        <f>$F58*ABS(AE58)^$B$46*SIGN(AE58)</f>
        <v>-8.4949803939554354</v>
      </c>
      <c r="AG58" s="25">
        <f>$F58*ABS(AE58)^($B$46-1)</f>
        <v>79.015245344532502</v>
      </c>
      <c r="AH58" s="25">
        <f>$F58*ABS(AE58)^($B$46-1)*AE58</f>
        <v>-8.4949803939554371</v>
      </c>
      <c r="AI58" s="25">
        <f>-AH61/($B$46*AG61)</f>
        <v>1.0641117618653183E-9</v>
      </c>
      <c r="AJ58" s="25"/>
      <c r="AK58" s="25">
        <f>AE58+AI58+AJ58</f>
        <v>-0.10751064902517828</v>
      </c>
      <c r="AL58" s="25">
        <f>$F58*ABS(AK58)^$B$46*SIGN(AK58)</f>
        <v>-8.494980238237325</v>
      </c>
      <c r="AM58" s="25">
        <f>$F58*ABS(AK58)^($B$46-1)</f>
        <v>79.015244678207281</v>
      </c>
      <c r="AN58" s="25">
        <f>$F58*ABS(AK58)^($B$46-1)*AK58</f>
        <v>-8.4949802382373285</v>
      </c>
      <c r="AO58" s="25">
        <f>-AN61/($B$46*AM61)</f>
        <v>1.3235767021906683E-7</v>
      </c>
      <c r="AP58" s="25"/>
      <c r="AQ58" s="25">
        <f>AK58+AO58+AP58</f>
        <v>-0.10751051666750806</v>
      </c>
      <c r="AR58" s="25">
        <f>$F58*ABS(AQ58)^$B$46*SIGN(AQ58)</f>
        <v>-8.4949608695246006</v>
      </c>
      <c r="AS58" s="25">
        <f>$F58*ABS(AQ58)^($B$46-1)</f>
        <v>79.01516179851042</v>
      </c>
      <c r="AT58" s="25">
        <f>$F58*ABS(AQ58)^($B$46-1)*AQ58</f>
        <v>-8.4949608695246006</v>
      </c>
      <c r="AU58" s="25">
        <f>-AT61/($B$46*AS61)</f>
        <v>3.9533412464810452E-14</v>
      </c>
      <c r="AV58" s="25"/>
      <c r="AW58" s="25">
        <f>AQ58+AU58+AV58</f>
        <v>-0.10751051666746853</v>
      </c>
      <c r="AX58" s="25">
        <f>$F58*ABS(AW58)^$B$46*SIGN(AW58)</f>
        <v>-8.4949608695188132</v>
      </c>
      <c r="AY58" s="25">
        <f>$F58*ABS(AW58)^($B$46-1)</f>
        <v>79.015161798485664</v>
      </c>
      <c r="AZ58" s="25">
        <f>$F58*ABS(AW58)^($B$46-1)*AW58</f>
        <v>-8.494960869518815</v>
      </c>
      <c r="BA58" s="25">
        <f>-AZ61/($B$46*AY61)</f>
        <v>0</v>
      </c>
      <c r="BB58" s="25"/>
      <c r="BC58" s="25">
        <f>AW58+BA58+BB58</f>
        <v>-0.10751051666746853</v>
      </c>
      <c r="BD58" s="25">
        <f>$F58*ABS(BC58)^$B$46*SIGN(BC58)</f>
        <v>-8.4949608695188132</v>
      </c>
      <c r="BE58" s="25">
        <f>$F58*ABS(BC58)^($B$46-1)</f>
        <v>79.015161798485664</v>
      </c>
      <c r="BF58" s="25">
        <f>$F58*ABS(BC58)^($B$46-1)*BC58</f>
        <v>-8.494960869518815</v>
      </c>
      <c r="BG58" s="25">
        <f>-BF61/($B$46*BE61)</f>
        <v>0</v>
      </c>
      <c r="BH58" s="25"/>
      <c r="BI58" s="25">
        <f>BC58+BG58+BH58</f>
        <v>-0.10751051666746853</v>
      </c>
      <c r="BJ58" s="25">
        <f>$F58*ABS(BI58)^$B$46*SIGN(BI58)</f>
        <v>-8.4949608695188132</v>
      </c>
      <c r="BK58" s="25">
        <f>$F58*ABS(BI58)^($B$46-1)</f>
        <v>79.015161798485664</v>
      </c>
      <c r="BL58" s="25">
        <f>$F58*ABS(BI58)^($B$46-1)*BI58</f>
        <v>-8.494960869518815</v>
      </c>
      <c r="BM58" s="25">
        <f>-BL61/($B$46*BK61)</f>
        <v>0</v>
      </c>
      <c r="BN58" s="25"/>
      <c r="BO58" s="25">
        <f>BI58+BM58+BN58</f>
        <v>-0.10751051666746853</v>
      </c>
      <c r="BP58" s="25">
        <f>$F58*ABS(BO58)^$B$46*SIGN(BO58)</f>
        <v>-8.4949608695188132</v>
      </c>
      <c r="BQ58" s="25">
        <f>$F58*ABS(BO58)^($B$46-1)</f>
        <v>79.015161798485664</v>
      </c>
      <c r="BR58" s="25">
        <f>$F58*ABS(BO58)^($B$46-1)*BO58</f>
        <v>-8.494960869518815</v>
      </c>
      <c r="BS58" s="25">
        <f>-BR61/($B$46*BQ61)</f>
        <v>0</v>
      </c>
      <c r="BT58" s="25"/>
      <c r="BU58" s="25">
        <f>BO58+BS58+BT58</f>
        <v>-0.10751051666746853</v>
      </c>
      <c r="BV58" s="24">
        <f>BU58*1000</f>
        <v>-107.51051666746852</v>
      </c>
    </row>
    <row r="59" spans="1:76" hidden="1" x14ac:dyDescent="0.25">
      <c r="A59" s="55">
        <v>2</v>
      </c>
      <c r="B59" s="55" t="s">
        <v>75</v>
      </c>
      <c r="C59" s="55">
        <v>2236.0680000000002</v>
      </c>
      <c r="D59" s="55">
        <f>250/1000</f>
        <v>0.25</v>
      </c>
      <c r="E59" s="55">
        <v>120</v>
      </c>
      <c r="F59" s="31">
        <f>C59/((0.279*E59*(D59^2.63))^$B$46)</f>
        <v>2871.2570711394374</v>
      </c>
      <c r="G59" s="56">
        <f>100/1000</f>
        <v>0.1</v>
      </c>
      <c r="H59" s="57">
        <f>$F59*ABS(G59)^$B$46*SIGN(G59)</f>
        <v>40.371238960161151</v>
      </c>
      <c r="I59" s="57">
        <f>$F59*ABS(G59)^($B$46-1)</f>
        <v>403.71238960161139</v>
      </c>
      <c r="J59" s="57">
        <f>$F59*ABS(G59)^($B$46-1)*G59</f>
        <v>40.371238960161143</v>
      </c>
      <c r="K59" s="57">
        <f>-J61/($B$46*I61)</f>
        <v>-3.9270980418862657E-2</v>
      </c>
      <c r="L59" s="57">
        <f>-K50</f>
        <v>-1.0962879215579329E-2</v>
      </c>
      <c r="M59" s="57">
        <f>G59+K59+L59</f>
        <v>4.9766140365558022E-2</v>
      </c>
      <c r="N59" s="57">
        <f>$F59*ABS(M59)^$B$46*SIGN(M59)</f>
        <v>11.086482401987704</v>
      </c>
      <c r="O59" s="57">
        <f>$F59*ABS(M59)^($B$46-1)</f>
        <v>222.77159370913165</v>
      </c>
      <c r="P59" s="57">
        <f>$F59*ABS(M59)^($B$46-1)*M59</f>
        <v>11.086482401987707</v>
      </c>
      <c r="Q59" s="57">
        <f>-P61/($B$46*O61)</f>
        <v>1.7325238309832901E-3</v>
      </c>
      <c r="R59" s="57">
        <f>-Q50</f>
        <v>-4.8578359217333635E-5</v>
      </c>
      <c r="S59" s="57">
        <f>M59+Q59+R59</f>
        <v>5.1450085837323974E-2</v>
      </c>
      <c r="T59" s="57">
        <f>$F59*ABS(S59)^$B$46*SIGN(S59)</f>
        <v>11.791230839618025</v>
      </c>
      <c r="U59" s="57">
        <f>$F59*ABS(S59)^($B$46-1)</f>
        <v>229.1780596226759</v>
      </c>
      <c r="V59" s="57">
        <f>$F59*ABS(S59)^($B$46-1)*S59</f>
        <v>11.791230839618027</v>
      </c>
      <c r="W59" s="57">
        <f>-V61/($B$46*U61)</f>
        <v>2.7804914077973855E-5</v>
      </c>
      <c r="X59" s="57">
        <f>-W50</f>
        <v>-2.0262409966388398E-9</v>
      </c>
      <c r="Y59" s="57">
        <f>S59+W59+X59</f>
        <v>5.1477888725160952E-2</v>
      </c>
      <c r="Z59" s="57">
        <f>$F59*ABS(Y59)^$B$46*SIGN(Y59)</f>
        <v>11.803034151706877</v>
      </c>
      <c r="AA59" s="57">
        <f>$F59*ABS(Y59)^($B$46-1)</f>
        <v>229.28357094679924</v>
      </c>
      <c r="AB59" s="57">
        <f>$F59*ABS(Y59)^($B$46-1)*Y59</f>
        <v>11.803034151706878</v>
      </c>
      <c r="AC59" s="57">
        <f>-AB61/($B$46*AA61)</f>
        <v>1.5845113535557018E-9</v>
      </c>
      <c r="AD59" s="57">
        <f>-AC50</f>
        <v>-1.9888904968622611E-9</v>
      </c>
      <c r="AE59" s="57">
        <f>Y59+AC59+AD59</f>
        <v>5.147788832078181E-2</v>
      </c>
      <c r="AF59" s="57">
        <f>$F59*ABS(AE59)^$B$46*SIGN(AE59)</f>
        <v>11.80303397999408</v>
      </c>
      <c r="AG59" s="57">
        <f>$F59*ABS(AE59)^($B$46-1)</f>
        <v>229.28356941225104</v>
      </c>
      <c r="AH59" s="57">
        <f>$F59*ABS(AE59)^($B$46-1)*AE59</f>
        <v>11.803033979994083</v>
      </c>
      <c r="AI59" s="57">
        <f>-AH61/($B$46*AG61)</f>
        <v>1.0641117618653183E-9</v>
      </c>
      <c r="AJ59" s="57">
        <f>-AI50</f>
        <v>-2.4738460996599727E-7</v>
      </c>
      <c r="AK59" s="57">
        <f>AE59+AI59+AJ59</f>
        <v>5.147764200028361E-2</v>
      </c>
      <c r="AL59" s="57">
        <f>$F59*ABS(AK59)^$B$46*SIGN(AK59)</f>
        <v>11.802929384353165</v>
      </c>
      <c r="AM59" s="57">
        <f>$F59*ABS(AK59)^($B$46-1)</f>
        <v>229.28263466862253</v>
      </c>
      <c r="AN59" s="57">
        <f>$F59*ABS(AK59)^($B$46-1)*AK59</f>
        <v>11.802929384353167</v>
      </c>
      <c r="AO59" s="57">
        <f>-AN61/($B$46*AM61)</f>
        <v>1.3235767021906683E-7</v>
      </c>
      <c r="AP59" s="57">
        <f>-AO50</f>
        <v>-5.2667262495473354E-14</v>
      </c>
      <c r="AQ59" s="57">
        <f>AK59+AO59+AP59</f>
        <v>5.1477774357901164E-2</v>
      </c>
      <c r="AR59" s="57">
        <f>$F59*ABS(AQ59)^$B$46*SIGN(AQ59)</f>
        <v>11.80298558762038</v>
      </c>
      <c r="AS59" s="57">
        <f>$F59*ABS(AQ59)^($B$46-1)</f>
        <v>229.28313694293931</v>
      </c>
      <c r="AT59" s="57">
        <f>$F59*ABS(AQ59)^($B$46-1)*AQ59</f>
        <v>11.802985587620382</v>
      </c>
      <c r="AU59" s="57">
        <f>-AT61/($B$46*AS61)</f>
        <v>3.9533412464810452E-14</v>
      </c>
      <c r="AV59" s="57">
        <f>-AU50</f>
        <v>0</v>
      </c>
      <c r="AW59" s="57">
        <f>AQ59+AU59+AV59</f>
        <v>5.1477774357940695E-2</v>
      </c>
      <c r="AX59" s="57">
        <f>$F59*ABS(AW59)^$B$46*SIGN(AW59)</f>
        <v>11.802985587637174</v>
      </c>
      <c r="AY59" s="57">
        <f>$F59*ABS(AW59)^($B$46-1)</f>
        <v>229.2831369430894</v>
      </c>
      <c r="AZ59" s="57">
        <f>$F59*ABS(AW59)^($B$46-1)*AW59</f>
        <v>11.802985587637172</v>
      </c>
      <c r="BA59" s="57">
        <f>-AZ61/($B$46*AY61)</f>
        <v>0</v>
      </c>
      <c r="BB59" s="57">
        <f>-BA50</f>
        <v>0</v>
      </c>
      <c r="BC59" s="57">
        <f>AW59+BA59+BB59</f>
        <v>5.1477774357940695E-2</v>
      </c>
      <c r="BD59" s="57">
        <f>$F59*ABS(BC59)^$B$46*SIGN(BC59)</f>
        <v>11.802985587637174</v>
      </c>
      <c r="BE59" s="57">
        <f>$F59*ABS(BC59)^($B$46-1)</f>
        <v>229.2831369430894</v>
      </c>
      <c r="BF59" s="57">
        <f>$F59*ABS(BC59)^($B$46-1)*BC59</f>
        <v>11.802985587637172</v>
      </c>
      <c r="BG59" s="57">
        <f>-BF61/($B$46*BE61)</f>
        <v>0</v>
      </c>
      <c r="BH59" s="57">
        <f>-BG50</f>
        <v>0</v>
      </c>
      <c r="BI59" s="57">
        <f>BC59+BG59+BH59</f>
        <v>5.1477774357940695E-2</v>
      </c>
      <c r="BJ59" s="57">
        <f>$F59*ABS(BI59)^$B$46*SIGN(BI59)</f>
        <v>11.802985587637174</v>
      </c>
      <c r="BK59" s="57">
        <f>$F59*ABS(BI59)^($B$46-1)</f>
        <v>229.2831369430894</v>
      </c>
      <c r="BL59" s="57">
        <f>$F59*ABS(BI59)^($B$46-1)*BI59</f>
        <v>11.802985587637172</v>
      </c>
      <c r="BM59" s="57">
        <f>-BL61/($B$46*BK61)</f>
        <v>0</v>
      </c>
      <c r="BN59" s="57">
        <f>-BM50</f>
        <v>0</v>
      </c>
      <c r="BO59" s="57">
        <f>BI59+BM59+BN59</f>
        <v>5.1477774357940695E-2</v>
      </c>
      <c r="BP59" s="57">
        <f>$F59*ABS(BO59)^$B$46*SIGN(BO59)</f>
        <v>11.802985587637174</v>
      </c>
      <c r="BQ59" s="57">
        <f>$F59*ABS(BO59)^($B$46-1)</f>
        <v>229.2831369430894</v>
      </c>
      <c r="BR59" s="57">
        <f>$F59*ABS(BO59)^($B$46-1)*BO59</f>
        <v>11.802985587637172</v>
      </c>
      <c r="BS59" s="57">
        <f>-BR61/($B$46*BQ61)</f>
        <v>0</v>
      </c>
      <c r="BT59" s="57">
        <f>-BS50</f>
        <v>0</v>
      </c>
      <c r="BU59" s="57">
        <f>BO59+BS59+BT59</f>
        <v>5.1477774357940695E-2</v>
      </c>
      <c r="BV59" s="31">
        <f>BU59*1000</f>
        <v>51.477774357940696</v>
      </c>
      <c r="BW59" s="58"/>
      <c r="BX59" s="58"/>
    </row>
    <row r="60" spans="1:76" hidden="1" x14ac:dyDescent="0.25">
      <c r="A60" s="45">
        <v>2</v>
      </c>
      <c r="B60" s="45" t="s">
        <v>76</v>
      </c>
      <c r="C60" s="26">
        <v>2000</v>
      </c>
      <c r="D60" s="27">
        <f>250/1000</f>
        <v>0.25</v>
      </c>
      <c r="E60" s="26">
        <v>120</v>
      </c>
      <c r="F60" s="24">
        <f>C60/((0.279*E60*(D60^2.63))^$B$46)</f>
        <v>2568.1303709363374</v>
      </c>
      <c r="G60" s="50">
        <f>10/1000</f>
        <v>0.01</v>
      </c>
      <c r="H60" s="25">
        <f>$F60*ABS(G60)^$B$46*SIGN(G60)</f>
        <v>0.5077115775190354</v>
      </c>
      <c r="I60" s="25">
        <f>$F60*ABS(G60)^($B$46-1)</f>
        <v>50.771157751903509</v>
      </c>
      <c r="J60" s="25">
        <f>$F60*ABS(G60)^($B$46-1)*G60</f>
        <v>0.50771157751903506</v>
      </c>
      <c r="K60" s="25">
        <f>-J61/($B$46*I61)</f>
        <v>-3.9270980418862657E-2</v>
      </c>
      <c r="L60" s="25"/>
      <c r="M60" s="25">
        <f>G60+K60+L60</f>
        <v>-2.9270980418862655E-2</v>
      </c>
      <c r="N60" s="25">
        <f>$F60*ABS(M60)^$B$46*SIGN(M60)</f>
        <v>-3.7107260186341513</v>
      </c>
      <c r="O60" s="25">
        <f>$F60*ABS(M60)^($B$46-1)</f>
        <v>126.77149741943396</v>
      </c>
      <c r="P60" s="25">
        <f>$F60*ABS(M60)^($B$46-1)*M60</f>
        <v>-3.7107260186341491</v>
      </c>
      <c r="Q60" s="25">
        <f>-P61/($B$46*O61)</f>
        <v>1.7325238309832901E-3</v>
      </c>
      <c r="R60" s="25"/>
      <c r="S60" s="25">
        <f>M60+Q60+R60</f>
        <v>-2.7538456587879366E-2</v>
      </c>
      <c r="T60" s="25">
        <f>$F60*ABS(S60)^$B$46*SIGN(S60)</f>
        <v>-3.3142494979236274</v>
      </c>
      <c r="U60" s="25">
        <f>$F60*ABS(S60)^($B$46-1)</f>
        <v>120.34986373863609</v>
      </c>
      <c r="V60" s="25">
        <f>$F60*ABS(S60)^($B$46-1)*S60</f>
        <v>-3.314249497923627</v>
      </c>
      <c r="W60" s="25">
        <f>-V61/($B$46*U61)</f>
        <v>2.7804914077973855E-5</v>
      </c>
      <c r="X60" s="25"/>
      <c r="Y60" s="25">
        <f>S60+W60+X60</f>
        <v>-2.7510651673801394E-2</v>
      </c>
      <c r="Z60" s="25">
        <f>$F60*ABS(Y60)^$B$46*SIGN(Y60)</f>
        <v>-3.3080547834521754</v>
      </c>
      <c r="AA60" s="25">
        <f>$F60*ABS(Y60)^($B$46-1)</f>
        <v>120.24632577506198</v>
      </c>
      <c r="AB60" s="25">
        <f>$F60*ABS(Y60)^($B$46-1)*Y60</f>
        <v>-3.3080547834521763</v>
      </c>
      <c r="AC60" s="25">
        <f>-AB61/($B$46*AA61)</f>
        <v>1.5845113535557018E-9</v>
      </c>
      <c r="AD60" s="25"/>
      <c r="AE60" s="25">
        <f>Y60+AC60+AD60</f>
        <v>-2.7510650089290042E-2</v>
      </c>
      <c r="AF60" s="25">
        <f>$F60*ABS(AE60)^$B$46*SIGN(AE60)</f>
        <v>-3.3080544305875343</v>
      </c>
      <c r="AG60" s="25">
        <f>$F60*ABS(AE60)^($B$46-1)</f>
        <v>120.24631987432997</v>
      </c>
      <c r="AH60" s="25">
        <f>$F60*ABS(AE60)^($B$46-1)*AE60</f>
        <v>-3.3080544305875348</v>
      </c>
      <c r="AI60" s="25">
        <f>-AH61/($B$46*AG61)</f>
        <v>1.0641117618653183E-9</v>
      </c>
      <c r="AJ60" s="25"/>
      <c r="AK60" s="25">
        <f>AE60+AI60+AJ60</f>
        <v>-2.7510649025178281E-2</v>
      </c>
      <c r="AL60" s="25">
        <f>$F60*ABS(AK60)^$B$46*SIGN(AK60)</f>
        <v>-3.3080541936139118</v>
      </c>
      <c r="AM60" s="25">
        <f>$F60*ABS(AK60)^($B$46-1)</f>
        <v>120.24631591156994</v>
      </c>
      <c r="AN60" s="25">
        <f>$F60*ABS(AK60)^($B$46-1)*AK60</f>
        <v>-3.308054193613911</v>
      </c>
      <c r="AO60" s="25">
        <f>-AN61/($B$46*AM61)</f>
        <v>1.3235767021906683E-7</v>
      </c>
      <c r="AP60" s="25"/>
      <c r="AQ60" s="25">
        <f>AK60+AO60+AP60</f>
        <v>-2.7510516667508061E-2</v>
      </c>
      <c r="AR60" s="25">
        <f>$F60*ABS(AQ60)^$B$46*SIGN(AQ60)</f>
        <v>-3.308024718127156</v>
      </c>
      <c r="AS60" s="25">
        <f>$F60*ABS(AQ60)^($B$46-1)</f>
        <v>120.24582301044813</v>
      </c>
      <c r="AT60" s="25">
        <f>$F60*ABS(AQ60)^($B$46-1)*AQ60</f>
        <v>-3.3080247181271578</v>
      </c>
      <c r="AU60" s="25">
        <f>-AT61/($B$46*AS61)</f>
        <v>3.9533412464810452E-14</v>
      </c>
      <c r="AV60" s="25"/>
      <c r="AW60" s="25">
        <f>AQ60+AU60+AV60</f>
        <v>-2.7510516667468527E-2</v>
      </c>
      <c r="AX60" s="25">
        <f>$F60*ABS(AW60)^$B$46*SIGN(AW60)</f>
        <v>-3.3080247181183537</v>
      </c>
      <c r="AY60" s="25">
        <f>$F60*ABS(AW60)^($B$46-1)</f>
        <v>120.24582301030092</v>
      </c>
      <c r="AZ60" s="25">
        <f>$F60*ABS(AW60)^($B$46-1)*AW60</f>
        <v>-3.3080247181183542</v>
      </c>
      <c r="BA60" s="25">
        <f>-AZ61/($B$46*AY61)</f>
        <v>0</v>
      </c>
      <c r="BB60" s="25"/>
      <c r="BC60" s="25">
        <f>AW60+BA60+BB60</f>
        <v>-2.7510516667468527E-2</v>
      </c>
      <c r="BD60" s="25">
        <f>$F60*ABS(BC60)^$B$46*SIGN(BC60)</f>
        <v>-3.3080247181183537</v>
      </c>
      <c r="BE60" s="25">
        <f>$F60*ABS(BC60)^($B$46-1)</f>
        <v>120.24582301030092</v>
      </c>
      <c r="BF60" s="25">
        <f>$F60*ABS(BC60)^($B$46-1)*BC60</f>
        <v>-3.3080247181183542</v>
      </c>
      <c r="BG60" s="25">
        <f>-BF61/($B$46*BE61)</f>
        <v>0</v>
      </c>
      <c r="BH60" s="25"/>
      <c r="BI60" s="25">
        <f>BC60+BG60+BH60</f>
        <v>-2.7510516667468527E-2</v>
      </c>
      <c r="BJ60" s="25">
        <f>$F60*ABS(BI60)^$B$46*SIGN(BI60)</f>
        <v>-3.3080247181183537</v>
      </c>
      <c r="BK60" s="25">
        <f>$F60*ABS(BI60)^($B$46-1)</f>
        <v>120.24582301030092</v>
      </c>
      <c r="BL60" s="25">
        <f>$F60*ABS(BI60)^($B$46-1)*BI60</f>
        <v>-3.3080247181183542</v>
      </c>
      <c r="BM60" s="25">
        <f>-BL61/($B$46*BK61)</f>
        <v>0</v>
      </c>
      <c r="BN60" s="25"/>
      <c r="BO60" s="25">
        <f>BI60+BM60+BN60</f>
        <v>-2.7510516667468527E-2</v>
      </c>
      <c r="BP60" s="25">
        <f>$F60*ABS(BO60)^$B$46*SIGN(BO60)</f>
        <v>-3.3080247181183537</v>
      </c>
      <c r="BQ60" s="25">
        <f>$F60*ABS(BO60)^($B$46-1)</f>
        <v>120.24582301030092</v>
      </c>
      <c r="BR60" s="25">
        <f>$F60*ABS(BO60)^($B$46-1)*BO60</f>
        <v>-3.3080247181183542</v>
      </c>
      <c r="BS60" s="25">
        <f>-BR61/($B$46*BQ61)</f>
        <v>0</v>
      </c>
      <c r="BT60" s="25"/>
      <c r="BU60" s="25">
        <f>BO60+BS60+BT60</f>
        <v>-2.7510516667468527E-2</v>
      </c>
      <c r="BV60" s="24">
        <f>BU60*1000</f>
        <v>-27.510516667468526</v>
      </c>
    </row>
    <row r="61" spans="1:76" hidden="1" x14ac:dyDescent="0.25">
      <c r="A61" s="51"/>
      <c r="B61" s="51"/>
      <c r="C61" s="51"/>
      <c r="D61" s="51"/>
      <c r="E61" s="51"/>
      <c r="F61" s="51"/>
      <c r="G61" s="51"/>
      <c r="H61" s="52">
        <f>SUM(H58:H60)</f>
        <v>37.041561811373946</v>
      </c>
      <c r="I61" s="53">
        <f>SUM(I58:I60)</f>
        <v>509.30338630074681</v>
      </c>
      <c r="J61" s="52">
        <f>SUM(J58:J60)</f>
        <v>37.041561811373938</v>
      </c>
      <c r="K61" s="54">
        <f>SUM(K58:K60)</f>
        <v>-0.11781294125658798</v>
      </c>
      <c r="L61" s="51"/>
      <c r="M61" s="51"/>
      <c r="N61" s="52">
        <f>SUM(N58:N60)</f>
        <v>-1.378619471855048</v>
      </c>
      <c r="O61" s="53">
        <f>SUM(O58:O60)</f>
        <v>429.65929235281487</v>
      </c>
      <c r="P61" s="52">
        <f>SUM(P58:P60)</f>
        <v>-1.3786194718550457</v>
      </c>
      <c r="Q61" s="54">
        <f>SUM(Q58:Q60)</f>
        <v>5.1975714929498699E-3</v>
      </c>
      <c r="R61" s="51"/>
      <c r="S61" s="51"/>
      <c r="T61" s="52">
        <f>SUM(T58:T60)</f>
        <v>-2.2068598885075286E-2</v>
      </c>
      <c r="U61" s="53">
        <f>SUM(U58:U60)</f>
        <v>428.5605802381952</v>
      </c>
      <c r="V61" s="52">
        <f>SUM(V58:V60)</f>
        <v>-2.2068598885071289E-2</v>
      </c>
      <c r="W61" s="54">
        <f>SUM(W58:W60)</f>
        <v>8.3414742233921566E-5</v>
      </c>
      <c r="X61" s="51"/>
      <c r="Y61" s="51"/>
      <c r="Z61" s="52">
        <f>SUM(Z58:Z60)</f>
        <v>-1.2575721628493852E-6</v>
      </c>
      <c r="AA61" s="53">
        <f>SUM(AA58:AA60)</f>
        <v>428.5451430585826</v>
      </c>
      <c r="AB61" s="52">
        <f>SUM(AB58:AB60)</f>
        <v>-1.2575721619612068E-6</v>
      </c>
      <c r="AC61" s="54">
        <f>SUM(AC58:AC60)</f>
        <v>4.7535340606671056E-9</v>
      </c>
      <c r="AD61" s="51"/>
      <c r="AE61" s="51"/>
      <c r="AF61" s="52">
        <f>SUM(AF58:AF60)</f>
        <v>-8.4454888993334976E-7</v>
      </c>
      <c r="AG61" s="53">
        <f>SUM(AG58:AG60)</f>
        <v>428.54513463111351</v>
      </c>
      <c r="AH61" s="52">
        <f>SUM(AH58:AH60)</f>
        <v>-8.4454888860108213E-7</v>
      </c>
      <c r="AI61" s="54">
        <f>SUM(AI58:AI60)</f>
        <v>3.1923352855959548E-9</v>
      </c>
      <c r="AJ61" s="51"/>
      <c r="AK61" s="51"/>
      <c r="AL61" s="52">
        <f>SUM(AL58:AL60)</f>
        <v>-1.0504749807171976E-4</v>
      </c>
      <c r="AM61" s="53">
        <f>SUM(AM58:AM60)</f>
        <v>428.54419525839972</v>
      </c>
      <c r="AN61" s="52">
        <f>SUM(AN58:AN60)</f>
        <v>-1.0504749807260794E-4</v>
      </c>
      <c r="AO61" s="54">
        <f>SUM(AO58:AO60)</f>
        <v>3.9707301065720048E-7</v>
      </c>
      <c r="AP61" s="51"/>
      <c r="AQ61" s="51"/>
      <c r="AR61" s="52">
        <f>SUM(AR58:AR60)</f>
        <v>-3.1376234943536474E-11</v>
      </c>
      <c r="AS61" s="53">
        <f>SUM(AS58:AS60)</f>
        <v>428.54412175189788</v>
      </c>
      <c r="AT61" s="52">
        <f>SUM(AT58:AT60)</f>
        <v>-3.1376234943536474E-11</v>
      </c>
      <c r="AU61" s="54">
        <f>SUM(AU58:AU60)</f>
        <v>1.1860023739443136E-13</v>
      </c>
      <c r="AV61" s="51"/>
      <c r="AW61" s="51"/>
      <c r="AX61" s="52">
        <f>SUM(AX58:AX60)</f>
        <v>7.1054273576010019E-15</v>
      </c>
      <c r="AY61" s="53">
        <f>SUM(AY58:AY60)</f>
        <v>428.54412175187599</v>
      </c>
      <c r="AZ61" s="52">
        <f>SUM(AZ58:AZ60)</f>
        <v>0</v>
      </c>
      <c r="BA61" s="54">
        <f>SUM(BA58:BA60)</f>
        <v>0</v>
      </c>
      <c r="BB61" s="51"/>
      <c r="BC61" s="51"/>
      <c r="BD61" s="52">
        <f>SUM(BD58:BD60)</f>
        <v>7.1054273576010019E-15</v>
      </c>
      <c r="BE61" s="53">
        <f>SUM(BE58:BE60)</f>
        <v>428.54412175187599</v>
      </c>
      <c r="BF61" s="52">
        <f>SUM(BF58:BF60)</f>
        <v>0</v>
      </c>
      <c r="BG61" s="54">
        <f>SUM(BG58:BG60)</f>
        <v>0</v>
      </c>
      <c r="BH61" s="51"/>
      <c r="BI61" s="51"/>
      <c r="BJ61" s="52">
        <f>SUM(BJ58:BJ60)</f>
        <v>7.1054273576010019E-15</v>
      </c>
      <c r="BK61" s="53">
        <f>SUM(BK58:BK60)</f>
        <v>428.54412175187599</v>
      </c>
      <c r="BL61" s="52">
        <f>SUM(BL58:BL60)</f>
        <v>0</v>
      </c>
      <c r="BM61" s="54">
        <f>SUM(BM58:BM60)</f>
        <v>0</v>
      </c>
      <c r="BN61" s="51"/>
      <c r="BO61" s="51"/>
      <c r="BP61" s="52">
        <f>SUM(BP58:BP60)</f>
        <v>7.1054273576010019E-15</v>
      </c>
      <c r="BQ61" s="53">
        <f>SUM(BQ58:BQ60)</f>
        <v>428.54412175187599</v>
      </c>
      <c r="BR61" s="52">
        <f>SUM(BR58:BR60)</f>
        <v>0</v>
      </c>
      <c r="BS61" s="54">
        <f>SUM(BS58:BS60)</f>
        <v>0</v>
      </c>
      <c r="BT61" s="51"/>
      <c r="BU61" s="51"/>
      <c r="BV61" s="51"/>
    </row>
    <row r="62" spans="1:76" hidden="1" x14ac:dyDescent="0.25"/>
    <row r="64" spans="1:76" x14ac:dyDescent="0.25">
      <c r="A64" s="2" t="s">
        <v>1</v>
      </c>
      <c r="B64" s="3">
        <v>100</v>
      </c>
      <c r="C64" s="4"/>
      <c r="D64" s="4"/>
      <c r="E64" s="4"/>
      <c r="F64" s="4"/>
      <c r="G64" s="4"/>
      <c r="H64" s="4"/>
    </row>
    <row r="65" spans="1:25" ht="31.5" x14ac:dyDescent="0.25">
      <c r="Y65" s="22" t="s">
        <v>77</v>
      </c>
    </row>
    <row r="66" spans="1:25" x14ac:dyDescent="0.25">
      <c r="E66" s="5"/>
      <c r="Y66" s="59">
        <f>Y49*1000</f>
        <v>0</v>
      </c>
    </row>
    <row r="67" spans="1:25" x14ac:dyDescent="0.25">
      <c r="A67" s="6"/>
      <c r="B67" s="6"/>
      <c r="F67" s="17"/>
      <c r="Y67" s="59">
        <f>Y50*1000</f>
        <v>61.011459601037664</v>
      </c>
    </row>
    <row r="68" spans="1:25" x14ac:dyDescent="0.25">
      <c r="Y68" s="59">
        <f>Y51*1000</f>
        <v>31.011459601037661</v>
      </c>
    </row>
    <row r="69" spans="1:25" x14ac:dyDescent="0.25">
      <c r="A69" s="6"/>
      <c r="B69" s="8">
        <f>B72+F69+F78+A78</f>
        <v>120</v>
      </c>
      <c r="C69" s="6"/>
      <c r="F69" s="18">
        <f>F9</f>
        <v>30</v>
      </c>
      <c r="Y69" s="59">
        <f>Y52*1000</f>
        <v>-43.988540398962343</v>
      </c>
    </row>
    <row r="70" spans="1:25" x14ac:dyDescent="0.25">
      <c r="A70" s="6"/>
      <c r="C70" s="6"/>
      <c r="D70" s="8">
        <v>50</v>
      </c>
      <c r="Y70" s="59">
        <f>Y53*1000</f>
        <v>-28.988540398962343</v>
      </c>
    </row>
    <row r="71" spans="1:25" x14ac:dyDescent="0.25">
      <c r="B71" s="10">
        <v>1</v>
      </c>
      <c r="E71" s="11">
        <v>2</v>
      </c>
      <c r="G71" s="12"/>
      <c r="Y71" s="51"/>
    </row>
    <row r="72" spans="1:25" x14ac:dyDescent="0.25">
      <c r="B72" s="18">
        <f>B12</f>
        <v>15</v>
      </c>
      <c r="H72" t="s">
        <v>4</v>
      </c>
    </row>
    <row r="73" spans="1:25" ht="21" x14ac:dyDescent="0.35">
      <c r="D73" s="20" t="s">
        <v>52</v>
      </c>
    </row>
    <row r="74" spans="1:25" x14ac:dyDescent="0.25">
      <c r="A74" s="13"/>
      <c r="B74" s="8">
        <v>55</v>
      </c>
      <c r="E74" s="6"/>
      <c r="F74" s="8">
        <v>20</v>
      </c>
    </row>
    <row r="75" spans="1:25" x14ac:dyDescent="0.25">
      <c r="A75" s="13"/>
      <c r="E75" s="6"/>
    </row>
    <row r="76" spans="1:25" x14ac:dyDescent="0.25">
      <c r="B76" s="10">
        <v>4</v>
      </c>
      <c r="E76" s="15">
        <v>3</v>
      </c>
    </row>
    <row r="77" spans="1:25" x14ac:dyDescent="0.25">
      <c r="C77" s="6"/>
      <c r="D77" s="8">
        <v>40</v>
      </c>
      <c r="E77" s="6"/>
    </row>
    <row r="78" spans="1:25" x14ac:dyDescent="0.25">
      <c r="A78" s="18">
        <f>A18</f>
        <v>15</v>
      </c>
      <c r="C78" s="6"/>
      <c r="F78" s="18">
        <f>F18</f>
        <v>60</v>
      </c>
    </row>
    <row r="81" spans="1:13" x14ac:dyDescent="0.25">
      <c r="A81" s="2" t="s">
        <v>1</v>
      </c>
      <c r="B81" s="3">
        <v>100</v>
      </c>
      <c r="C81" s="4"/>
      <c r="D81" s="4"/>
      <c r="E81" s="4"/>
      <c r="F81" s="4"/>
      <c r="G81" s="4"/>
    </row>
    <row r="83" spans="1:13" x14ac:dyDescent="0.25">
      <c r="E83" s="60"/>
    </row>
    <row r="84" spans="1:13" x14ac:dyDescent="0.25">
      <c r="A84" s="6"/>
      <c r="B84" s="6"/>
      <c r="E84" s="17"/>
      <c r="F84" s="17"/>
      <c r="H84" s="21" t="s">
        <v>11</v>
      </c>
      <c r="I84" s="21" t="s">
        <v>69</v>
      </c>
      <c r="J84" s="21" t="s">
        <v>78</v>
      </c>
      <c r="L84" s="21" t="s">
        <v>79</v>
      </c>
    </row>
    <row r="85" spans="1:13" x14ac:dyDescent="0.25">
      <c r="H85" s="45" t="s">
        <v>22</v>
      </c>
      <c r="I85" s="25">
        <f>T49</f>
        <v>0</v>
      </c>
      <c r="J85" s="24">
        <f>Y66</f>
        <v>0</v>
      </c>
      <c r="L85" s="61">
        <v>120</v>
      </c>
    </row>
    <row r="86" spans="1:13" x14ac:dyDescent="0.25">
      <c r="A86" s="6"/>
      <c r="B86" s="8">
        <f>J85</f>
        <v>0</v>
      </c>
      <c r="C86" s="6"/>
      <c r="F86" s="18">
        <f>F9</f>
        <v>30</v>
      </c>
      <c r="H86" s="45" t="s">
        <v>23</v>
      </c>
      <c r="I86" s="25">
        <f t="shared" ref="I86:I89" si="32">T50</f>
        <v>0.92078291843122384</v>
      </c>
      <c r="J86" s="24">
        <f>Y67</f>
        <v>61.011459601037664</v>
      </c>
      <c r="L86" s="31">
        <v>61.011423178775161</v>
      </c>
      <c r="M86" s="62"/>
    </row>
    <row r="87" spans="1:13" x14ac:dyDescent="0.25">
      <c r="A87" s="6"/>
      <c r="C87" s="6"/>
      <c r="D87" s="8">
        <f>J86</f>
        <v>61.011459601037664</v>
      </c>
      <c r="H87" s="45" t="s">
        <v>24</v>
      </c>
      <c r="I87" s="25">
        <f t="shared" si="32"/>
        <v>2.556273119882007</v>
      </c>
      <c r="J87" s="24">
        <f>Y68</f>
        <v>31.011459601037661</v>
      </c>
      <c r="L87" s="31">
        <v>31.011423178774788</v>
      </c>
    </row>
    <row r="88" spans="1:13" x14ac:dyDescent="0.25">
      <c r="B88" s="10">
        <v>1</v>
      </c>
      <c r="E88" s="11">
        <v>2</v>
      </c>
      <c r="G88" s="12"/>
      <c r="H88" s="45" t="s">
        <v>25</v>
      </c>
      <c r="I88" s="25">
        <f>T52</f>
        <v>-1.2209927161604439</v>
      </c>
      <c r="J88" s="24">
        <f>Y69</f>
        <v>-43.988540398962343</v>
      </c>
      <c r="L88" s="31">
        <v>43.988576821224996</v>
      </c>
    </row>
    <row r="89" spans="1:13" x14ac:dyDescent="0.25">
      <c r="B89" s="18">
        <f>B12</f>
        <v>15</v>
      </c>
      <c r="H89" s="45" t="s">
        <v>26</v>
      </c>
      <c r="I89" s="25">
        <f t="shared" si="32"/>
        <v>-2.256064084324453</v>
      </c>
      <c r="J89" s="24">
        <f>Y70</f>
        <v>-28.988540398962343</v>
      </c>
      <c r="L89" s="31">
        <v>28.988576821225358</v>
      </c>
    </row>
    <row r="90" spans="1:13" ht="21" x14ac:dyDescent="0.35">
      <c r="D90" s="20" t="s">
        <v>52</v>
      </c>
    </row>
    <row r="91" spans="1:13" x14ac:dyDescent="0.25">
      <c r="A91" s="13"/>
      <c r="B91" s="8">
        <f>ABS(J88)</f>
        <v>43.988540398962343</v>
      </c>
      <c r="E91" s="6"/>
      <c r="F91" s="8">
        <f>J87</f>
        <v>31.011459601037661</v>
      </c>
    </row>
    <row r="92" spans="1:13" x14ac:dyDescent="0.25">
      <c r="A92" s="13"/>
      <c r="E92" s="6"/>
    </row>
    <row r="93" spans="1:13" x14ac:dyDescent="0.25">
      <c r="B93" s="10">
        <v>4</v>
      </c>
      <c r="E93" s="15">
        <v>3</v>
      </c>
    </row>
    <row r="94" spans="1:13" x14ac:dyDescent="0.25">
      <c r="C94" s="6"/>
      <c r="D94" s="8">
        <f>ABS(J89)</f>
        <v>28.988540398962343</v>
      </c>
      <c r="E94" s="6"/>
    </row>
    <row r="95" spans="1:13" x14ac:dyDescent="0.25">
      <c r="A95" s="18">
        <f>A18</f>
        <v>15</v>
      </c>
      <c r="C95" s="6"/>
      <c r="F95" s="18">
        <f>F18</f>
        <v>60</v>
      </c>
    </row>
    <row r="97" spans="1:11" x14ac:dyDescent="0.25">
      <c r="I97" s="63"/>
      <c r="J97" s="64"/>
      <c r="K97" s="65"/>
    </row>
    <row r="98" spans="1:11" x14ac:dyDescent="0.25">
      <c r="A98" t="s">
        <v>80</v>
      </c>
      <c r="B98" s="45">
        <v>50</v>
      </c>
      <c r="C98" t="s">
        <v>81</v>
      </c>
      <c r="F98" t="s">
        <v>82</v>
      </c>
      <c r="G98" s="66">
        <f>B81-I85</f>
        <v>100</v>
      </c>
    </row>
    <row r="99" spans="1:11" x14ac:dyDescent="0.25">
      <c r="A99" t="s">
        <v>83</v>
      </c>
      <c r="B99" s="45">
        <f>B98*1000</f>
        <v>50000</v>
      </c>
      <c r="C99" t="s">
        <v>84</v>
      </c>
      <c r="F99" t="s">
        <v>85</v>
      </c>
      <c r="G99" s="66">
        <f>G98-I86</f>
        <v>99.079217081568771</v>
      </c>
    </row>
    <row r="100" spans="1:11" x14ac:dyDescent="0.25">
      <c r="B100" s="45">
        <f>B99/10000</f>
        <v>5</v>
      </c>
      <c r="C100" t="s">
        <v>86</v>
      </c>
      <c r="F100" t="s">
        <v>87</v>
      </c>
      <c r="G100" s="66">
        <f>G99-I87</f>
        <v>96.522943961686764</v>
      </c>
    </row>
    <row r="101" spans="1:11" x14ac:dyDescent="0.25">
      <c r="A101" t="s">
        <v>88</v>
      </c>
      <c r="B101" s="25">
        <f>B98-I87</f>
        <v>47.443726880117993</v>
      </c>
      <c r="C101" t="s">
        <v>81</v>
      </c>
      <c r="F101" t="s">
        <v>89</v>
      </c>
      <c r="G101" s="66">
        <f>G98-ABS(I88)</f>
        <v>98.779007283839562</v>
      </c>
      <c r="I101" s="67"/>
    </row>
    <row r="102" spans="1:11" x14ac:dyDescent="0.25">
      <c r="A102" t="s">
        <v>90</v>
      </c>
      <c r="B102" s="45">
        <f>B101*1000</f>
        <v>47443.726880117989</v>
      </c>
      <c r="C102" t="s">
        <v>84</v>
      </c>
      <c r="F102" t="s">
        <v>87</v>
      </c>
      <c r="G102" s="66">
        <f>G101-ABS(I89)</f>
        <v>96.522943199515112</v>
      </c>
      <c r="I102" s="67"/>
    </row>
    <row r="103" spans="1:11" x14ac:dyDescent="0.25">
      <c r="B103" s="45">
        <f>B102/10000</f>
        <v>4.7443726880117989</v>
      </c>
      <c r="C103" t="s">
        <v>86</v>
      </c>
    </row>
    <row r="104" spans="1:11" x14ac:dyDescent="0.25">
      <c r="A104" t="s">
        <v>91</v>
      </c>
      <c r="B104" s="25">
        <f>B101-I89</f>
        <v>49.699790964442442</v>
      </c>
      <c r="C104" t="s">
        <v>81</v>
      </c>
    </row>
    <row r="105" spans="1:11" x14ac:dyDescent="0.25">
      <c r="A105" t="s">
        <v>92</v>
      </c>
      <c r="B105" s="45">
        <f>B104*1000</f>
        <v>49699.790964442444</v>
      </c>
      <c r="C105" t="s">
        <v>84</v>
      </c>
    </row>
    <row r="106" spans="1:11" x14ac:dyDescent="0.25">
      <c r="B106" s="45">
        <f>B105/10000</f>
        <v>4.9699790964442441</v>
      </c>
      <c r="C106" t="s">
        <v>86</v>
      </c>
    </row>
    <row r="107" spans="1:11" x14ac:dyDescent="0.25">
      <c r="A107" t="s">
        <v>93</v>
      </c>
      <c r="B107" s="25">
        <f>B104-I90</f>
        <v>49.699790964442442</v>
      </c>
      <c r="C107" t="s">
        <v>81</v>
      </c>
    </row>
    <row r="108" spans="1:11" x14ac:dyDescent="0.25">
      <c r="A108" t="s">
        <v>94</v>
      </c>
      <c r="B108" s="45">
        <f>B107*1000</f>
        <v>49699.790964442444</v>
      </c>
      <c r="C108" t="s">
        <v>84</v>
      </c>
    </row>
    <row r="109" spans="1:11" x14ac:dyDescent="0.25">
      <c r="B109" s="45">
        <f>B108/10000</f>
        <v>4.9699790964442441</v>
      </c>
      <c r="C109" t="s">
        <v>86</v>
      </c>
    </row>
  </sheetData>
  <mergeCells count="13">
    <mergeCell ref="Z47:AE47"/>
    <mergeCell ref="A1:L1"/>
    <mergeCell ref="I38:J38"/>
    <mergeCell ref="H47:M47"/>
    <mergeCell ref="N47:S47"/>
    <mergeCell ref="T47:Y47"/>
    <mergeCell ref="BP47:BU47"/>
    <mergeCell ref="AF47:AK47"/>
    <mergeCell ref="AL47:AQ47"/>
    <mergeCell ref="AR47:AW47"/>
    <mergeCell ref="AX47:BC47"/>
    <mergeCell ref="BD47:BI47"/>
    <mergeCell ref="BJ47:BO47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 sizeWithCells="1">
              <from>
                <xdr:col>0</xdr:col>
                <xdr:colOff>0</xdr:colOff>
                <xdr:row>41</xdr:row>
                <xdr:rowOff>38100</xdr:rowOff>
              </from>
              <to>
                <xdr:col>2</xdr:col>
                <xdr:colOff>381000</xdr:colOff>
                <xdr:row>44</xdr:row>
                <xdr:rowOff>133350</xdr:rowOff>
              </to>
            </anchor>
          </objectPr>
        </oleObject>
      </mc:Choice>
      <mc:Fallback>
        <oleObject progId="Equation.3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SOLVER</vt:lpstr>
      <vt:lpstr>HARDY CROSS</vt:lpstr>
      <vt:lpstr>SOLVER!Área_de_impresión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Heb MERMA</cp:lastModifiedBy>
  <dcterms:created xsi:type="dcterms:W3CDTF">2024-03-25T03:06:27Z</dcterms:created>
  <dcterms:modified xsi:type="dcterms:W3CDTF">2024-03-26T12:44:23Z</dcterms:modified>
</cp:coreProperties>
</file>