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" yWindow="-105" windowWidth="6705" windowHeight="8130"/>
  </bookViews>
  <sheets>
    <sheet name="Hoja de Diseño" sheetId="1" r:id="rId1"/>
    <sheet name="Calculo de Mr" sheetId="2" r:id="rId2"/>
    <sheet name="Hoja3" sheetId="3" r:id="rId3"/>
    <sheet name="Hoja1" sheetId="4" r:id="rId4"/>
  </sheets>
  <externalReferences>
    <externalReference r:id="rId5"/>
  </externalReferences>
  <definedNames>
    <definedName name="_xlnm.Print_Area" localSheetId="0">'Hoja de Diseño'!$A$1:$P$106</definedName>
    <definedName name="_xlnm.Print_Titles" localSheetId="0">'Hoja de Diseño'!$1:$17</definedName>
  </definedNames>
  <calcPr calcId="124519"/>
</workbook>
</file>

<file path=xl/calcChain.xml><?xml version="1.0" encoding="utf-8"?>
<calcChain xmlns="http://schemas.openxmlformats.org/spreadsheetml/2006/main">
  <c r="O22" i="1"/>
  <c r="O23"/>
  <c r="O21"/>
  <c r="O20"/>
  <c r="O76"/>
  <c r="O92" s="1"/>
  <c r="O86"/>
  <c r="O80"/>
  <c r="B19" i="4"/>
  <c r="B18"/>
  <c r="C17"/>
  <c r="G23" s="1"/>
  <c r="B17"/>
  <c r="F35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D35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B35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J30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H30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O59" i="1"/>
  <c r="O88" s="1"/>
  <c r="O58"/>
  <c r="O87" s="1"/>
  <c r="O57"/>
  <c r="A15" i="3"/>
  <c r="B15" s="1"/>
  <c r="B21" s="1"/>
  <c r="B19"/>
  <c r="M17"/>
  <c r="M23" s="1"/>
  <c r="J17"/>
  <c r="J23" s="1"/>
  <c r="F17"/>
  <c r="F23" s="1"/>
  <c r="B17"/>
  <c r="B23" s="1"/>
  <c r="L15"/>
  <c r="M15" s="1"/>
  <c r="M21" s="1"/>
  <c r="I15"/>
  <c r="J15" s="1"/>
  <c r="J21" s="1"/>
  <c r="E15"/>
  <c r="F15" s="1"/>
  <c r="F21" s="1"/>
  <c r="F13"/>
  <c r="F12"/>
  <c r="F11"/>
  <c r="B11"/>
  <c r="F10"/>
  <c r="B10"/>
  <c r="F9"/>
  <c r="B9"/>
  <c r="F8"/>
  <c r="B8"/>
  <c r="F7"/>
  <c r="B7"/>
  <c r="F6"/>
  <c r="B6"/>
  <c r="B2"/>
  <c r="O41" i="1"/>
  <c r="O34"/>
  <c r="O35" s="1"/>
  <c r="O28"/>
  <c r="M12" i="2"/>
  <c r="M15"/>
  <c r="M11"/>
  <c r="M17" s="1"/>
  <c r="M18" s="1"/>
  <c r="M19" s="1"/>
  <c r="O81" i="1" l="1"/>
  <c r="O56"/>
  <c r="O85" s="1"/>
  <c r="A22" i="4"/>
  <c r="I22"/>
  <c r="C22"/>
  <c r="G22"/>
  <c r="A23"/>
  <c r="E23"/>
  <c r="I23"/>
  <c r="F17"/>
  <c r="O64" i="1" s="1"/>
  <c r="E22" i="4"/>
  <c r="C23"/>
  <c r="F18" s="1"/>
  <c r="O67" i="1" s="1"/>
</calcChain>
</file>

<file path=xl/comments1.xml><?xml version="1.0" encoding="utf-8"?>
<comments xmlns="http://schemas.openxmlformats.org/spreadsheetml/2006/main">
  <authors>
    <author>PERSONAL</author>
  </authors>
  <commentList>
    <comment ref="O62" authorId="0">
      <text>
        <r>
          <rPr>
            <b/>
            <sz val="8"/>
            <color indexed="81"/>
            <rFont val="Tahoma"/>
            <family val="2"/>
          </rPr>
          <t>PERSONAL:</t>
        </r>
        <r>
          <rPr>
            <sz val="8"/>
            <color indexed="81"/>
            <rFont val="Tahoma"/>
            <family val="2"/>
          </rPr>
          <t xml:space="preserve">
1. Excelente.
2. Bueno.
3. Regular.
4. Pobre.
5. Malo.
</t>
        </r>
      </text>
    </comment>
    <comment ref="O65" authorId="0">
      <text>
        <r>
          <rPr>
            <b/>
            <sz val="8"/>
            <color indexed="81"/>
            <rFont val="Tahoma"/>
            <family val="2"/>
          </rPr>
          <t>PERSONAL:</t>
        </r>
        <r>
          <rPr>
            <sz val="8"/>
            <color indexed="81"/>
            <rFont val="Tahoma"/>
            <family val="2"/>
          </rPr>
          <t xml:space="preserve">
1. Excelente.
2. Bueno.
3. Regular.
4. Pobre.
5. Malo.
</t>
        </r>
      </text>
    </comment>
  </commentList>
</comments>
</file>

<file path=xl/sharedStrings.xml><?xml version="1.0" encoding="utf-8"?>
<sst xmlns="http://schemas.openxmlformats.org/spreadsheetml/2006/main" count="192" uniqueCount="144">
  <si>
    <t>METODOLOGIA AASHTO 1993</t>
  </si>
  <si>
    <t>CARACTERISTICAS DE LOS MATERIALES</t>
  </si>
  <si>
    <t>PROPIEDADES DE LA SUB RASANTE</t>
  </si>
  <si>
    <t>Módulo de Resiliencia de la Capa Asfaltica (psi).</t>
  </si>
  <si>
    <t>Módulo de Resiliencia de la Base Granular Estabilizada (psi).</t>
  </si>
  <si>
    <t>Módulo de Resiliencia de la Base Granular (psi).</t>
  </si>
  <si>
    <t>Módulo de Resiliencia de la Sub Base Granular (psi)</t>
  </si>
  <si>
    <t>CBR de la Sub Rasante (%)</t>
  </si>
  <si>
    <t>Módulo de Resiliencia de la Sub Rasante (psi)</t>
  </si>
  <si>
    <t>Número de Ejes Equivalente Total (W18).</t>
  </si>
  <si>
    <t>DATOS DE ESTUDIO DE TRAFICO Y PROPIEDADES</t>
  </si>
  <si>
    <t>Error Estandar Combinado (So).</t>
  </si>
  <si>
    <t>DATOS DE SERVICIABILIDAD</t>
  </si>
  <si>
    <t>Indice de Serviciabilidad.</t>
  </si>
  <si>
    <t>Serviciabilidad Final.</t>
  </si>
  <si>
    <t>Serviciabilidad Inicial.</t>
  </si>
  <si>
    <t>Factor de Confiabilidad (R.).</t>
  </si>
  <si>
    <t>Desviación Estandar Normal (Zr).</t>
  </si>
  <si>
    <t>PERIODO DE DISEÑO EN AÑOS</t>
  </si>
  <si>
    <t>Periodo de Diseño.</t>
  </si>
  <si>
    <t>DATOS DE ESTRUCTURA DEL PAVIMENTO</t>
  </si>
  <si>
    <t>COEFICIENTES DE REDUCCION ESTRUCTURAL</t>
  </si>
  <si>
    <t>6.1.1.</t>
  </si>
  <si>
    <t>Coeficiente de Reducción Estructural de la Superficie de Rodadura</t>
  </si>
  <si>
    <t>6.1.2.</t>
  </si>
  <si>
    <t>6.1.3.</t>
  </si>
  <si>
    <t>6.1.4.</t>
  </si>
  <si>
    <t>Coeficiente de Reducción Estructural de la Base Granular Estabilizada</t>
  </si>
  <si>
    <t>Coeficiente de Reducción Estructural de la Sub Base Granular</t>
  </si>
  <si>
    <t>CALIDAD DE DRENAJE</t>
  </si>
  <si>
    <t>6.2.1.</t>
  </si>
  <si>
    <t>Calidad de Drenaje de la Base Granular</t>
  </si>
  <si>
    <t>6.2.2.</t>
  </si>
  <si>
    <t>Tiempo de Exposición de la Base Granular a Saturación</t>
  </si>
  <si>
    <t>6.2.3.</t>
  </si>
  <si>
    <t>Coeficiente de Drenaje de la Base Granular</t>
  </si>
  <si>
    <t>6.2.4.</t>
  </si>
  <si>
    <t>Calidad de Drenaje de la Sub Base Granular</t>
  </si>
  <si>
    <t>Tiempo de Exposición de la Sub Base Granular a Saturación</t>
  </si>
  <si>
    <t>Coeficiente de Drenaje de la Sub Base Granular</t>
  </si>
  <si>
    <t>PROPIEDADES DE LAS CAPAS DEL PAVIMENTO</t>
  </si>
  <si>
    <t>Estabilidad Marshall de la Superficie de Rodadura</t>
  </si>
  <si>
    <t>Estabilidad Marshall de la Base Granular Estabilizada</t>
  </si>
  <si>
    <t>CBR Sub Base Granular</t>
  </si>
  <si>
    <t xml:space="preserve">CBR Base Granular </t>
  </si>
  <si>
    <t>6.3.1.</t>
  </si>
  <si>
    <t>6.3.2</t>
  </si>
  <si>
    <t>6.3.3.</t>
  </si>
  <si>
    <t>6.3.4.</t>
  </si>
  <si>
    <t>6.3.5.</t>
  </si>
  <si>
    <t>Espesor de Superficie de Rodadura</t>
  </si>
  <si>
    <t>Espesor de Base Granular Estabiizada</t>
  </si>
  <si>
    <t>Espesor de Base Granular</t>
  </si>
  <si>
    <t>Espesor de Sub Base Granular</t>
  </si>
  <si>
    <t>Solución Fórmula Log10(W18)</t>
  </si>
  <si>
    <t>Solución Fórmula AASHTO</t>
  </si>
  <si>
    <t>COMPROBACION DE DISEÑO ESTRUCTUIRAL DE PAVIMENTO</t>
  </si>
  <si>
    <t>NUMEROS ESTRUCTURALES</t>
  </si>
  <si>
    <t>Número Estructural Requerido Total</t>
  </si>
  <si>
    <t>Número Estructural Superficie de Rodadura</t>
  </si>
  <si>
    <t>Número Estructural Base Granular Estabilizada</t>
  </si>
  <si>
    <t>Número Estructural Base Granlar</t>
  </si>
  <si>
    <t>Número Estructural Sub Base Granular</t>
  </si>
  <si>
    <t>DESARROLLO DE FORMULAS</t>
  </si>
  <si>
    <t>ESTRUCTURA DEL PAVIMENTO PROPUESTA</t>
  </si>
  <si>
    <t>DETERMINACION DEL MODULO RESILIENTE</t>
  </si>
  <si>
    <t>Variables Analizadas</t>
  </si>
  <si>
    <t>Evaluación Destructiva</t>
  </si>
  <si>
    <t>Espesor Superficie de Rodadura</t>
  </si>
  <si>
    <t>(m)</t>
  </si>
  <si>
    <t>Espesor Base Granular</t>
  </si>
  <si>
    <t>Espesor Sub Base Granular</t>
  </si>
  <si>
    <t>%</t>
  </si>
  <si>
    <t>CBR Sub Razante</t>
  </si>
  <si>
    <t>CBR Sub Razante Seleccionado</t>
  </si>
  <si>
    <t>Modulo Resiliente (Fórmula AASHTO 2002)</t>
  </si>
  <si>
    <t>Mr psi</t>
  </si>
  <si>
    <t>Evaluación No Destructiva</t>
  </si>
  <si>
    <t>Deflexión Máxima (Do)</t>
  </si>
  <si>
    <t>CBR Según Modelo de Hogg</t>
  </si>
  <si>
    <t>Módulo elástico Según Hogg</t>
  </si>
  <si>
    <t>E psi</t>
  </si>
  <si>
    <t xml:space="preserve">CBR Promedio </t>
  </si>
  <si>
    <t>Datos Seleccionados para Diseño</t>
  </si>
  <si>
    <t>Selección del CBR de Diseño</t>
  </si>
  <si>
    <t>Selección del Módulo Resiliente de Diseño (AASHTO 2002)</t>
  </si>
  <si>
    <t>1 KN</t>
  </si>
  <si>
    <t>1000 NEWTON</t>
  </si>
  <si>
    <t>1 NEWTON</t>
  </si>
  <si>
    <t>Coeficiente Estructural Capa Asfáltica</t>
  </si>
  <si>
    <t>Coeficiente Estructural Bases Tratadas con Asfálto</t>
  </si>
  <si>
    <t>Coeficiente Estructural Capa Base Granular Triturada</t>
  </si>
  <si>
    <t>Coeficiente Estructural Capa Sub Base Granular</t>
  </si>
  <si>
    <t>Estabilidad Marshall (N)</t>
  </si>
  <si>
    <t>Estabilidad Marshall (Kg)</t>
  </si>
  <si>
    <t>Coeficiente Estructural (a1)</t>
  </si>
  <si>
    <t>Coeficiente Estructural (a2)</t>
  </si>
  <si>
    <t>Valor CBR</t>
  </si>
  <si>
    <t>Coeficiente Estructural (a3)</t>
  </si>
  <si>
    <t>Coeficiente Estructural (a4)</t>
  </si>
  <si>
    <t>% de Deterioro de la Vía</t>
  </si>
  <si>
    <t>Coef. De Reducción sup. De Rodadura</t>
  </si>
  <si>
    <t>Coef. De Reducción Base Asf. Estab.</t>
  </si>
  <si>
    <t>Coef. De Reducción Base Gran. Trit.</t>
  </si>
  <si>
    <t>Coef. De Reducción Sub Base Granular</t>
  </si>
  <si>
    <t>Coef. De Reducción sup. De Rod. Propuesta</t>
  </si>
  <si>
    <t>Coef. De Reducción Base Asf. Estab. Propuesta</t>
  </si>
  <si>
    <t>Coef. De Reducción Base Gran. Trit. Propuesta</t>
  </si>
  <si>
    <t>Coef. De Reducción Sub Base Granular Propuesta</t>
  </si>
  <si>
    <t>Excelente</t>
  </si>
  <si>
    <t>Calidad de Drenaje</t>
  </si>
  <si>
    <t>Tiempo de Eliminación del Agua en</t>
  </si>
  <si>
    <t>2 Horas</t>
  </si>
  <si>
    <t>Bueno</t>
  </si>
  <si>
    <t>1 Día</t>
  </si>
  <si>
    <t>Regular</t>
  </si>
  <si>
    <t>1 Semana</t>
  </si>
  <si>
    <t>Pobre</t>
  </si>
  <si>
    <t>1 Mes</t>
  </si>
  <si>
    <t>Malo</t>
  </si>
  <si>
    <t>El Agua no Drena</t>
  </si>
  <si>
    <t>Porcentaje de tiempo anual en que la estructura del pavimento está expuesta a niveles cercanos a saturación</t>
  </si>
  <si>
    <t>Coef.de Drenaje BG</t>
  </si>
  <si>
    <t>Porcentaje de Exposición BG</t>
  </si>
  <si>
    <t>Coef. de Drenaje SBG</t>
  </si>
  <si>
    <t>Porcentaje de Exposición SBG</t>
  </si>
  <si>
    <t>B.G.</t>
  </si>
  <si>
    <t>S.B.G</t>
  </si>
  <si>
    <t>Número Estructural Propuesto</t>
  </si>
  <si>
    <t>Comprobación de Diseño Estructural del Pavimento</t>
  </si>
  <si>
    <t>HOJA DE CALCULO DEL NÚMERO ESTRUCTURAL DE PAVIMENTOS FLEXIBLES</t>
  </si>
  <si>
    <t>Proyecto</t>
  </si>
  <si>
    <t>Tramo</t>
  </si>
  <si>
    <t>Contratista</t>
  </si>
  <si>
    <t>Supervisor</t>
  </si>
  <si>
    <t>:</t>
  </si>
  <si>
    <t>Fecha</t>
  </si>
  <si>
    <t>Ing. Responsible</t>
  </si>
  <si>
    <t>Téc. Laboratorio</t>
  </si>
  <si>
    <t>Diseño Nro.</t>
  </si>
  <si>
    <t>C. Peche</t>
  </si>
  <si>
    <t>L. Astorga</t>
  </si>
  <si>
    <t>Estudio Carretera Omate</t>
  </si>
  <si>
    <t>ECUACION DE CALCULO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</si>
</sst>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0"/>
    <numFmt numFmtId="166" formatCode="0.000"/>
    <numFmt numFmtId="167" formatCode="0.000000\ &quot;Kg.&quot;"/>
    <numFmt numFmtId="168" formatCode="0%\ &quot;a más&quot;"/>
    <numFmt numFmtId="169" formatCode="0.0%"/>
    <numFmt numFmtId="170" formatCode="&quot;Periódo de Diseño de 0 a&quot;\ 0\ &quot;años&quot;"/>
    <numFmt numFmtId="171" formatCode="0000"/>
    <numFmt numFmtId="172" formatCode="0\ &quot;Años&quot;"/>
  </numFmts>
  <fonts count="17"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9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7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2" fillId="6" borderId="0" xfId="0" applyFont="1" applyFill="1"/>
    <xf numFmtId="9" fontId="1" fillId="2" borderId="10" xfId="1" applyFont="1" applyFill="1" applyBorder="1" applyAlignment="1">
      <alignment horizontal="center"/>
    </xf>
    <xf numFmtId="9" fontId="1" fillId="2" borderId="11" xfId="1" applyFont="1" applyFill="1" applyBorder="1" applyAlignment="1">
      <alignment horizontal="center"/>
    </xf>
    <xf numFmtId="168" fontId="1" fillId="2" borderId="1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/>
    </xf>
    <xf numFmtId="2" fontId="3" fillId="6" borderId="13" xfId="0" applyNumberFormat="1" applyFont="1" applyFill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2" fontId="3" fillId="6" borderId="16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2" fontId="3" fillId="6" borderId="17" xfId="0" applyNumberFormat="1" applyFont="1" applyFill="1" applyBorder="1" applyAlignment="1">
      <alignment horizontal="center"/>
    </xf>
    <xf numFmtId="2" fontId="3" fillId="6" borderId="18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9" fontId="1" fillId="6" borderId="7" xfId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2" fontId="11" fillId="11" borderId="21" xfId="0" applyNumberFormat="1" applyFont="1" applyFill="1" applyBorder="1" applyAlignment="1">
      <alignment horizontal="center"/>
    </xf>
    <xf numFmtId="2" fontId="11" fillId="11" borderId="22" xfId="0" applyNumberFormat="1" applyFont="1" applyFill="1" applyBorder="1" applyAlignment="1">
      <alignment horizontal="center"/>
    </xf>
    <xf numFmtId="2" fontId="11" fillId="11" borderId="23" xfId="0" applyNumberFormat="1" applyFont="1" applyFill="1" applyBorder="1" applyAlignment="1">
      <alignment horizontal="center"/>
    </xf>
    <xf numFmtId="169" fontId="2" fillId="6" borderId="1" xfId="1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/>
    <xf numFmtId="164" fontId="2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6" borderId="0" xfId="0" applyFont="1" applyFill="1"/>
    <xf numFmtId="2" fontId="1" fillId="6" borderId="0" xfId="0" applyNumberFormat="1" applyFont="1" applyFill="1" applyAlignment="1">
      <alignment horizontal="center"/>
    </xf>
    <xf numFmtId="0" fontId="4" fillId="6" borderId="0" xfId="0" applyFont="1" applyFill="1"/>
    <xf numFmtId="0" fontId="3" fillId="6" borderId="0" xfId="0" applyFont="1" applyFill="1" applyAlignment="1">
      <alignment horizontal="left"/>
    </xf>
    <xf numFmtId="0" fontId="1" fillId="6" borderId="0" xfId="0" applyFont="1" applyFill="1"/>
    <xf numFmtId="0" fontId="16" fillId="12" borderId="0" xfId="0" applyFont="1" applyFill="1" applyAlignment="1">
      <alignment horizontal="center"/>
    </xf>
    <xf numFmtId="0" fontId="13" fillId="12" borderId="9" xfId="0" applyFont="1" applyFill="1" applyBorder="1"/>
    <xf numFmtId="0" fontId="14" fillId="12" borderId="0" xfId="0" applyFont="1" applyFill="1"/>
    <xf numFmtId="0" fontId="13" fillId="12" borderId="0" xfId="0" applyFont="1" applyFill="1" applyBorder="1"/>
    <xf numFmtId="0" fontId="13" fillId="12" borderId="24" xfId="0" applyFont="1" applyFill="1" applyBorder="1"/>
    <xf numFmtId="0" fontId="2" fillId="12" borderId="0" xfId="0" applyFont="1" applyFill="1"/>
    <xf numFmtId="0" fontId="3" fillId="12" borderId="0" xfId="0" applyFont="1" applyFill="1"/>
    <xf numFmtId="0" fontId="2" fillId="12" borderId="0" xfId="0" applyFont="1" applyFill="1" applyBorder="1"/>
    <xf numFmtId="0" fontId="3" fillId="12" borderId="0" xfId="0" applyFont="1" applyFill="1" applyBorder="1"/>
    <xf numFmtId="0" fontId="12" fillId="12" borderId="0" xfId="0" applyFont="1" applyFill="1" applyAlignment="1">
      <alignment horizontal="center"/>
    </xf>
    <xf numFmtId="0" fontId="13" fillId="12" borderId="21" xfId="0" applyFont="1" applyFill="1" applyBorder="1" applyAlignment="1">
      <alignment horizontal="left"/>
    </xf>
    <xf numFmtId="0" fontId="13" fillId="12" borderId="0" xfId="0" applyFont="1" applyFill="1" applyBorder="1" applyAlignment="1">
      <alignment horizontal="left"/>
    </xf>
    <xf numFmtId="170" fontId="12" fillId="12" borderId="0" xfId="0" applyNumberFormat="1" applyFont="1" applyFill="1" applyAlignment="1">
      <alignment horizontal="center"/>
    </xf>
    <xf numFmtId="14" fontId="15" fillId="12" borderId="25" xfId="0" applyNumberFormat="1" applyFont="1" applyFill="1" applyBorder="1" applyAlignment="1">
      <alignment horizontal="left"/>
    </xf>
    <xf numFmtId="0" fontId="15" fillId="12" borderId="25" xfId="0" applyFont="1" applyFill="1" applyBorder="1" applyAlignment="1">
      <alignment horizontal="left"/>
    </xf>
    <xf numFmtId="0" fontId="15" fillId="12" borderId="26" xfId="0" applyFont="1" applyFill="1" applyBorder="1" applyAlignment="1">
      <alignment horizontal="left"/>
    </xf>
    <xf numFmtId="171" fontId="15" fillId="12" borderId="26" xfId="0" applyNumberFormat="1" applyFont="1" applyFill="1" applyBorder="1" applyAlignment="1">
      <alignment horizontal="left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172" fontId="3" fillId="6" borderId="0" xfId="0" applyNumberFormat="1" applyFont="1" applyFill="1" applyAlignment="1">
      <alignment horizontal="center"/>
    </xf>
    <xf numFmtId="9" fontId="3" fillId="6" borderId="0" xfId="1" applyFont="1" applyFill="1" applyAlignment="1">
      <alignment horizontal="center"/>
    </xf>
    <xf numFmtId="0" fontId="2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plotArea>
      <c:layout/>
      <c:scatterChart>
        <c:scatterStyle val="lineMarker"/>
        <c:ser>
          <c:idx val="0"/>
          <c:order val="0"/>
          <c:tx>
            <c:v>Excelente</c:v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6"/>
          </c:trendline>
          <c:xVal>
            <c:numRef>
              <c:f>'[1]Coeficiente de Drenaje'!$A$24:$A$54</c:f>
              <c:numCache>
                <c:formatCode>General</c:formatCode>
                <c:ptCount val="3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0.21</c:v>
                </c:pt>
                <c:pt idx="27">
                  <c:v>0.22</c:v>
                </c:pt>
                <c:pt idx="28">
                  <c:v>0.23</c:v>
                </c:pt>
                <c:pt idx="29">
                  <c:v>0.24</c:v>
                </c:pt>
                <c:pt idx="30">
                  <c:v>0.25</c:v>
                </c:pt>
              </c:numCache>
            </c:numRef>
          </c:xVal>
          <c:yVal>
            <c:numRef>
              <c:f>'[1]Coeficiente de Drenaje'!$B$24:$B$54</c:f>
              <c:numCache>
                <c:formatCode>General</c:formatCode>
                <c:ptCount val="31"/>
                <c:pt idx="0">
                  <c:v>1.4</c:v>
                </c:pt>
                <c:pt idx="1">
                  <c:v>1.39</c:v>
                </c:pt>
                <c:pt idx="2">
                  <c:v>1.38</c:v>
                </c:pt>
                <c:pt idx="3">
                  <c:v>1.37</c:v>
                </c:pt>
                <c:pt idx="4">
                  <c:v>1.36</c:v>
                </c:pt>
                <c:pt idx="5">
                  <c:v>1.35</c:v>
                </c:pt>
                <c:pt idx="6">
                  <c:v>1.34</c:v>
                </c:pt>
                <c:pt idx="7">
                  <c:v>1.33</c:v>
                </c:pt>
                <c:pt idx="8">
                  <c:v>1.32</c:v>
                </c:pt>
                <c:pt idx="9">
                  <c:v>1.31</c:v>
                </c:pt>
                <c:pt idx="10">
                  <c:v>1.3</c:v>
                </c:pt>
                <c:pt idx="11">
                  <c:v>1.2950000000000002</c:v>
                </c:pt>
                <c:pt idx="12">
                  <c:v>1.2900000000000003</c:v>
                </c:pt>
                <c:pt idx="13">
                  <c:v>1.2850000000000004</c:v>
                </c:pt>
                <c:pt idx="14">
                  <c:v>1.2800000000000005</c:v>
                </c:pt>
                <c:pt idx="15">
                  <c:v>1.2750000000000006</c:v>
                </c:pt>
                <c:pt idx="16">
                  <c:v>1.2700000000000007</c:v>
                </c:pt>
                <c:pt idx="17">
                  <c:v>1.2650000000000008</c:v>
                </c:pt>
                <c:pt idx="18">
                  <c:v>1.2600000000000009</c:v>
                </c:pt>
                <c:pt idx="19">
                  <c:v>1.255000000000001</c:v>
                </c:pt>
                <c:pt idx="20">
                  <c:v>1.2500000000000011</c:v>
                </c:pt>
                <c:pt idx="21">
                  <c:v>1.2450000000000012</c:v>
                </c:pt>
                <c:pt idx="22">
                  <c:v>1.2400000000000013</c:v>
                </c:pt>
                <c:pt idx="23">
                  <c:v>1.2350000000000014</c:v>
                </c:pt>
                <c:pt idx="24">
                  <c:v>1.2300000000000015</c:v>
                </c:pt>
                <c:pt idx="25">
                  <c:v>1.2250000000000016</c:v>
                </c:pt>
                <c:pt idx="26">
                  <c:v>1.2200000000000017</c:v>
                </c:pt>
                <c:pt idx="27">
                  <c:v>1.2150000000000019</c:v>
                </c:pt>
                <c:pt idx="28">
                  <c:v>1.210000000000002</c:v>
                </c:pt>
                <c:pt idx="29">
                  <c:v>1.2050000000000021</c:v>
                </c:pt>
                <c:pt idx="30">
                  <c:v>1.2000000000000022</c:v>
                </c:pt>
              </c:numCache>
            </c:numRef>
          </c:yVal>
        </c:ser>
        <c:ser>
          <c:idx val="1"/>
          <c:order val="1"/>
          <c:tx>
            <c:v>Bueno</c:v>
          </c:tx>
          <c:spPr>
            <a:ln w="15875"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trendline>
            <c:trendlineType val="poly"/>
            <c:order val="6"/>
          </c:trendline>
          <c:xVal>
            <c:numRef>
              <c:f>'[1]Coeficiente de Drenaje'!$C$24:$C$54</c:f>
              <c:numCache>
                <c:formatCode>General</c:formatCode>
                <c:ptCount val="3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0.21</c:v>
                </c:pt>
                <c:pt idx="27">
                  <c:v>0.22</c:v>
                </c:pt>
                <c:pt idx="28">
                  <c:v>0.23</c:v>
                </c:pt>
                <c:pt idx="29">
                  <c:v>0.24</c:v>
                </c:pt>
                <c:pt idx="30">
                  <c:v>0.25</c:v>
                </c:pt>
              </c:numCache>
            </c:numRef>
          </c:xVal>
          <c:yVal>
            <c:numRef>
              <c:f>'[1]Coeficiente de Drenaje'!$D$24:$D$54</c:f>
              <c:numCache>
                <c:formatCode>General</c:formatCode>
                <c:ptCount val="31"/>
                <c:pt idx="0">
                  <c:v>1.35</c:v>
                </c:pt>
                <c:pt idx="1">
                  <c:v>1.33</c:v>
                </c:pt>
                <c:pt idx="2">
                  <c:v>1.31</c:v>
                </c:pt>
                <c:pt idx="3">
                  <c:v>1.29</c:v>
                </c:pt>
                <c:pt idx="4">
                  <c:v>1.27</c:v>
                </c:pt>
                <c:pt idx="5">
                  <c:v>1.25</c:v>
                </c:pt>
                <c:pt idx="6">
                  <c:v>1.23</c:v>
                </c:pt>
                <c:pt idx="7">
                  <c:v>1.21</c:v>
                </c:pt>
                <c:pt idx="8">
                  <c:v>1.19</c:v>
                </c:pt>
                <c:pt idx="9">
                  <c:v>1.17</c:v>
                </c:pt>
                <c:pt idx="10">
                  <c:v>1.1499999999999999</c:v>
                </c:pt>
                <c:pt idx="11">
                  <c:v>1.1424999999999998</c:v>
                </c:pt>
                <c:pt idx="12">
                  <c:v>1.1349999999999998</c:v>
                </c:pt>
                <c:pt idx="13">
                  <c:v>1.1274999999999997</c:v>
                </c:pt>
                <c:pt idx="14">
                  <c:v>1.1199999999999997</c:v>
                </c:pt>
                <c:pt idx="15">
                  <c:v>1.1124999999999996</c:v>
                </c:pt>
                <c:pt idx="16">
                  <c:v>1.1049999999999995</c:v>
                </c:pt>
                <c:pt idx="17">
                  <c:v>1.0974999999999995</c:v>
                </c:pt>
                <c:pt idx="18">
                  <c:v>1.0899999999999994</c:v>
                </c:pt>
                <c:pt idx="19">
                  <c:v>1.0824999999999994</c:v>
                </c:pt>
                <c:pt idx="20">
                  <c:v>1.0749999999999993</c:v>
                </c:pt>
                <c:pt idx="21">
                  <c:v>1.0674999999999992</c:v>
                </c:pt>
                <c:pt idx="22">
                  <c:v>1.0599999999999992</c:v>
                </c:pt>
                <c:pt idx="23">
                  <c:v>1.0524999999999991</c:v>
                </c:pt>
                <c:pt idx="24">
                  <c:v>1.044999999999999</c:v>
                </c:pt>
                <c:pt idx="25">
                  <c:v>1.037499999999999</c:v>
                </c:pt>
                <c:pt idx="26">
                  <c:v>1.0299999999999989</c:v>
                </c:pt>
                <c:pt idx="27">
                  <c:v>1.0224999999999989</c:v>
                </c:pt>
                <c:pt idx="28">
                  <c:v>1.0149999999999988</c:v>
                </c:pt>
                <c:pt idx="29">
                  <c:v>1.0074999999999987</c:v>
                </c:pt>
                <c:pt idx="30">
                  <c:v>0.99999999999999878</c:v>
                </c:pt>
              </c:numCache>
            </c:numRef>
          </c:yVal>
        </c:ser>
        <c:ser>
          <c:idx val="2"/>
          <c:order val="2"/>
          <c:tx>
            <c:v>Regular</c:v>
          </c:tx>
          <c:spPr>
            <a:ln w="158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ly"/>
            <c:order val="6"/>
          </c:trendline>
          <c:xVal>
            <c:numRef>
              <c:f>'[1]Coeficiente de Drenaje'!$E$24:$E$54</c:f>
              <c:numCache>
                <c:formatCode>General</c:formatCode>
                <c:ptCount val="3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0.21</c:v>
                </c:pt>
                <c:pt idx="27">
                  <c:v>0.22</c:v>
                </c:pt>
                <c:pt idx="28">
                  <c:v>0.23</c:v>
                </c:pt>
                <c:pt idx="29">
                  <c:v>0.24</c:v>
                </c:pt>
                <c:pt idx="30">
                  <c:v>0.25</c:v>
                </c:pt>
              </c:numCache>
            </c:numRef>
          </c:xVal>
          <c:yVal>
            <c:numRef>
              <c:f>'[1]Coeficiente de Drenaje'!$F$24:$F$54</c:f>
              <c:numCache>
                <c:formatCode>General</c:formatCode>
                <c:ptCount val="31"/>
                <c:pt idx="0">
                  <c:v>1.25</c:v>
                </c:pt>
                <c:pt idx="1">
                  <c:v>1.23</c:v>
                </c:pt>
                <c:pt idx="2">
                  <c:v>1.21</c:v>
                </c:pt>
                <c:pt idx="3">
                  <c:v>1.19</c:v>
                </c:pt>
                <c:pt idx="4">
                  <c:v>1.17</c:v>
                </c:pt>
                <c:pt idx="5">
                  <c:v>1.1499999999999999</c:v>
                </c:pt>
                <c:pt idx="6">
                  <c:v>1.1299999999999999</c:v>
                </c:pt>
                <c:pt idx="7">
                  <c:v>1.1100000000000001</c:v>
                </c:pt>
                <c:pt idx="8">
                  <c:v>1.0900000000000001</c:v>
                </c:pt>
                <c:pt idx="9">
                  <c:v>1.07</c:v>
                </c:pt>
                <c:pt idx="10">
                  <c:v>1.05</c:v>
                </c:pt>
                <c:pt idx="11">
                  <c:v>1.0375000000000001</c:v>
                </c:pt>
                <c:pt idx="12">
                  <c:v>1.0250000000000001</c:v>
                </c:pt>
                <c:pt idx="13">
                  <c:v>1.0125000000000002</c:v>
                </c:pt>
                <c:pt idx="14">
                  <c:v>1.0000000000000002</c:v>
                </c:pt>
                <c:pt idx="15">
                  <c:v>0.98750000000000027</c:v>
                </c:pt>
                <c:pt idx="16">
                  <c:v>0.97500000000000031</c:v>
                </c:pt>
                <c:pt idx="17">
                  <c:v>0.96250000000000036</c:v>
                </c:pt>
                <c:pt idx="18">
                  <c:v>0.9500000000000004</c:v>
                </c:pt>
                <c:pt idx="19">
                  <c:v>0.93750000000000044</c:v>
                </c:pt>
                <c:pt idx="20">
                  <c:v>0.92500000000000049</c:v>
                </c:pt>
                <c:pt idx="21">
                  <c:v>0.91250000000000053</c:v>
                </c:pt>
                <c:pt idx="22">
                  <c:v>0.90000000000000058</c:v>
                </c:pt>
                <c:pt idx="23">
                  <c:v>0.88750000000000062</c:v>
                </c:pt>
                <c:pt idx="24">
                  <c:v>0.87500000000000067</c:v>
                </c:pt>
                <c:pt idx="25">
                  <c:v>0.86250000000000071</c:v>
                </c:pt>
                <c:pt idx="26">
                  <c:v>0.85000000000000075</c:v>
                </c:pt>
                <c:pt idx="27">
                  <c:v>0.8375000000000008</c:v>
                </c:pt>
                <c:pt idx="28">
                  <c:v>0.82500000000000084</c:v>
                </c:pt>
                <c:pt idx="29">
                  <c:v>0.81250000000000089</c:v>
                </c:pt>
                <c:pt idx="30">
                  <c:v>0.80000000000000093</c:v>
                </c:pt>
              </c:numCache>
            </c:numRef>
          </c:yVal>
        </c:ser>
        <c:ser>
          <c:idx val="3"/>
          <c:order val="3"/>
          <c:tx>
            <c:v>Pobre</c:v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trendline>
            <c:trendlineType val="poly"/>
            <c:order val="6"/>
          </c:trendline>
          <c:xVal>
            <c:numRef>
              <c:f>'[1]Coeficiente de Drenaje'!$G$24:$G$54</c:f>
              <c:numCache>
                <c:formatCode>General</c:formatCode>
                <c:ptCount val="3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0.21</c:v>
                </c:pt>
                <c:pt idx="27">
                  <c:v>0.22</c:v>
                </c:pt>
                <c:pt idx="28">
                  <c:v>0.23</c:v>
                </c:pt>
                <c:pt idx="29">
                  <c:v>0.24</c:v>
                </c:pt>
                <c:pt idx="30">
                  <c:v>0.25</c:v>
                </c:pt>
              </c:numCache>
            </c:numRef>
          </c:xVal>
          <c:yVal>
            <c:numRef>
              <c:f>'[1]Coeficiente de Drenaje'!$H$24:$H$54</c:f>
              <c:numCache>
                <c:formatCode>General</c:formatCode>
                <c:ptCount val="31"/>
                <c:pt idx="0">
                  <c:v>1.1499999999999999</c:v>
                </c:pt>
                <c:pt idx="1">
                  <c:v>1.1299999999999999</c:v>
                </c:pt>
                <c:pt idx="2">
                  <c:v>1.1100000000000001</c:v>
                </c:pt>
                <c:pt idx="3">
                  <c:v>1.0900000000000001</c:v>
                </c:pt>
                <c:pt idx="4">
                  <c:v>1.07</c:v>
                </c:pt>
                <c:pt idx="5">
                  <c:v>1.05</c:v>
                </c:pt>
                <c:pt idx="6">
                  <c:v>1</c:v>
                </c:pt>
                <c:pt idx="7">
                  <c:v>0.95</c:v>
                </c:pt>
                <c:pt idx="8">
                  <c:v>0.89999999999999991</c:v>
                </c:pt>
                <c:pt idx="9">
                  <c:v>0.84999999999999987</c:v>
                </c:pt>
                <c:pt idx="10">
                  <c:v>0.79999999999999982</c:v>
                </c:pt>
                <c:pt idx="11">
                  <c:v>0.78999999999999981</c:v>
                </c:pt>
                <c:pt idx="12">
                  <c:v>0.7799999999999998</c:v>
                </c:pt>
                <c:pt idx="13">
                  <c:v>0.7699999999999998</c:v>
                </c:pt>
                <c:pt idx="14">
                  <c:v>0.75999999999999979</c:v>
                </c:pt>
                <c:pt idx="15">
                  <c:v>0.74999999999999978</c:v>
                </c:pt>
                <c:pt idx="16">
                  <c:v>0.73999999999999977</c:v>
                </c:pt>
                <c:pt idx="17">
                  <c:v>0.72999999999999976</c:v>
                </c:pt>
                <c:pt idx="18">
                  <c:v>0.71999999999999975</c:v>
                </c:pt>
                <c:pt idx="19">
                  <c:v>0.70999999999999974</c:v>
                </c:pt>
                <c:pt idx="20">
                  <c:v>0.69999999999999973</c:v>
                </c:pt>
                <c:pt idx="21">
                  <c:v>0.68999999999999972</c:v>
                </c:pt>
                <c:pt idx="22">
                  <c:v>0.67999999999999972</c:v>
                </c:pt>
                <c:pt idx="23">
                  <c:v>0.66999999999999971</c:v>
                </c:pt>
                <c:pt idx="24">
                  <c:v>0.6599999999999997</c:v>
                </c:pt>
                <c:pt idx="25">
                  <c:v>0.64999999999999969</c:v>
                </c:pt>
                <c:pt idx="26">
                  <c:v>0.63999999999999968</c:v>
                </c:pt>
                <c:pt idx="27">
                  <c:v>0.62999999999999967</c:v>
                </c:pt>
                <c:pt idx="28">
                  <c:v>0.61999999999999966</c:v>
                </c:pt>
                <c:pt idx="29">
                  <c:v>0.60999999999999965</c:v>
                </c:pt>
                <c:pt idx="30">
                  <c:v>0.59999999999999964</c:v>
                </c:pt>
              </c:numCache>
            </c:numRef>
          </c:yVal>
        </c:ser>
        <c:ser>
          <c:idx val="4"/>
          <c:order val="4"/>
          <c:tx>
            <c:v>Malo</c:v>
          </c:tx>
          <c:spPr>
            <a:ln w="15875"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trendline>
            <c:trendlineType val="poly"/>
            <c:order val="6"/>
          </c:trendline>
          <c:xVal>
            <c:numRef>
              <c:f>'[1]Coeficiente de Drenaje'!$I$24:$I$54</c:f>
              <c:numCache>
                <c:formatCode>General</c:formatCode>
                <c:ptCount val="31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0.19</c:v>
                </c:pt>
                <c:pt idx="25">
                  <c:v>0.2</c:v>
                </c:pt>
                <c:pt idx="26">
                  <c:v>0.21</c:v>
                </c:pt>
                <c:pt idx="27">
                  <c:v>0.22</c:v>
                </c:pt>
                <c:pt idx="28">
                  <c:v>0.23</c:v>
                </c:pt>
                <c:pt idx="29">
                  <c:v>0.24</c:v>
                </c:pt>
                <c:pt idx="30">
                  <c:v>0.25</c:v>
                </c:pt>
              </c:numCache>
            </c:numRef>
          </c:xVal>
          <c:yVal>
            <c:numRef>
              <c:f>'[1]Coeficiente de Drenaje'!$J$24:$J$54</c:f>
              <c:numCache>
                <c:formatCode>General</c:formatCode>
                <c:ptCount val="31"/>
                <c:pt idx="0">
                  <c:v>1.05</c:v>
                </c:pt>
                <c:pt idx="1">
                  <c:v>1.03</c:v>
                </c:pt>
                <c:pt idx="2">
                  <c:v>1.01</c:v>
                </c:pt>
                <c:pt idx="3">
                  <c:v>0.99</c:v>
                </c:pt>
                <c:pt idx="4">
                  <c:v>0.97</c:v>
                </c:pt>
                <c:pt idx="5">
                  <c:v>0.95</c:v>
                </c:pt>
                <c:pt idx="6">
                  <c:v>0.90999999999999992</c:v>
                </c:pt>
                <c:pt idx="7">
                  <c:v>0.86999999999999988</c:v>
                </c:pt>
                <c:pt idx="8">
                  <c:v>0.82999999999999985</c:v>
                </c:pt>
                <c:pt idx="9">
                  <c:v>0.78999999999999981</c:v>
                </c:pt>
                <c:pt idx="10">
                  <c:v>0.74999999999999978</c:v>
                </c:pt>
                <c:pt idx="11">
                  <c:v>0.73249999999999982</c:v>
                </c:pt>
                <c:pt idx="12">
                  <c:v>0.71499999999999986</c:v>
                </c:pt>
                <c:pt idx="13">
                  <c:v>0.6974999999999999</c:v>
                </c:pt>
                <c:pt idx="14">
                  <c:v>0.67999999999999994</c:v>
                </c:pt>
                <c:pt idx="15">
                  <c:v>0.66249999999999998</c:v>
                </c:pt>
                <c:pt idx="16">
                  <c:v>0.64500000000000002</c:v>
                </c:pt>
                <c:pt idx="17">
                  <c:v>0.62750000000000006</c:v>
                </c:pt>
                <c:pt idx="18">
                  <c:v>0.6100000000000001</c:v>
                </c:pt>
                <c:pt idx="19">
                  <c:v>0.59250000000000014</c:v>
                </c:pt>
                <c:pt idx="20">
                  <c:v>0.57500000000000018</c:v>
                </c:pt>
                <c:pt idx="21">
                  <c:v>0.55750000000000022</c:v>
                </c:pt>
                <c:pt idx="22">
                  <c:v>0.54000000000000026</c:v>
                </c:pt>
                <c:pt idx="23">
                  <c:v>0.5225000000000003</c:v>
                </c:pt>
                <c:pt idx="24">
                  <c:v>0.50500000000000034</c:v>
                </c:pt>
                <c:pt idx="25">
                  <c:v>0.48750000000000032</c:v>
                </c:pt>
                <c:pt idx="26">
                  <c:v>0.47000000000000031</c:v>
                </c:pt>
                <c:pt idx="27">
                  <c:v>0.45250000000000029</c:v>
                </c:pt>
                <c:pt idx="28">
                  <c:v>0.43500000000000028</c:v>
                </c:pt>
                <c:pt idx="29">
                  <c:v>0.41750000000000026</c:v>
                </c:pt>
                <c:pt idx="30">
                  <c:v>0.40000000000000024</c:v>
                </c:pt>
              </c:numCache>
            </c:numRef>
          </c:yVal>
        </c:ser>
        <c:axId val="86633856"/>
        <c:axId val="86713472"/>
      </c:scatterChart>
      <c:valAx>
        <c:axId val="86633856"/>
        <c:scaling>
          <c:orientation val="minMax"/>
        </c:scaling>
        <c:axPos val="b"/>
        <c:numFmt formatCode="General" sourceLinked="1"/>
        <c:tickLblPos val="nextTo"/>
        <c:crossAx val="86713472"/>
        <c:crosses val="autoZero"/>
        <c:crossBetween val="midCat"/>
      </c:valAx>
      <c:valAx>
        <c:axId val="86713472"/>
        <c:scaling>
          <c:orientation val="minMax"/>
        </c:scaling>
        <c:axPos val="l"/>
        <c:majorGridlines/>
        <c:numFmt formatCode="General" sourceLinked="1"/>
        <c:tickLblPos val="nextTo"/>
        <c:crossAx val="86633856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24</xdr:row>
      <xdr:rowOff>61912</xdr:rowOff>
    </xdr:from>
    <xdr:to>
      <xdr:col>29</xdr:col>
      <xdr:colOff>9525</xdr:colOff>
      <xdr:row>42</xdr:row>
      <xdr:rowOff>61912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%20ENTREGAR%20AL%20ING.%20FRANK%20FLORES(IMPRIMIR)/Dise&#241;o%20AASTHO%209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lculo de Diseño"/>
      <sheetName val="Módulo Resiliente de Diseño"/>
      <sheetName val="Hoja de Impresión"/>
      <sheetName val="Coeficientes Estructurales"/>
      <sheetName val="Coeficiente de Drenaje"/>
      <sheetName val="Hoja1"/>
    </sheetNames>
    <sheetDataSet>
      <sheetData sheetId="0">
        <row r="26">
          <cell r="R26">
            <v>0</v>
          </cell>
        </row>
        <row r="29">
          <cell r="R29">
            <v>0</v>
          </cell>
        </row>
        <row r="30">
          <cell r="R30">
            <v>1</v>
          </cell>
        </row>
        <row r="31">
          <cell r="R31">
            <v>0.6</v>
          </cell>
        </row>
      </sheetData>
      <sheetData sheetId="1" refreshError="1"/>
      <sheetData sheetId="2" refreshError="1"/>
      <sheetData sheetId="3" refreshError="1"/>
      <sheetData sheetId="4">
        <row r="24">
          <cell r="A24">
            <v>0</v>
          </cell>
          <cell r="B24">
            <v>1.4</v>
          </cell>
          <cell r="C24">
            <v>0</v>
          </cell>
          <cell r="D24">
            <v>1.35</v>
          </cell>
          <cell r="E24">
            <v>0</v>
          </cell>
          <cell r="F24">
            <v>1.25</v>
          </cell>
          <cell r="G24">
            <v>0</v>
          </cell>
          <cell r="H24">
            <v>1.1499999999999999</v>
          </cell>
          <cell r="I24">
            <v>0</v>
          </cell>
          <cell r="J24">
            <v>1.05</v>
          </cell>
        </row>
        <row r="25">
          <cell r="A25">
            <v>2E-3</v>
          </cell>
          <cell r="B25">
            <v>1.39</v>
          </cell>
          <cell r="C25">
            <v>2E-3</v>
          </cell>
          <cell r="D25">
            <v>1.33</v>
          </cell>
          <cell r="E25">
            <v>2E-3</v>
          </cell>
          <cell r="F25">
            <v>1.23</v>
          </cell>
          <cell r="G25">
            <v>2E-3</v>
          </cell>
          <cell r="H25">
            <v>1.1299999999999999</v>
          </cell>
          <cell r="I25">
            <v>2E-3</v>
          </cell>
          <cell r="J25">
            <v>1.03</v>
          </cell>
        </row>
        <row r="26">
          <cell r="A26">
            <v>4.0000000000000001E-3</v>
          </cell>
          <cell r="B26">
            <v>1.38</v>
          </cell>
          <cell r="C26">
            <v>4.0000000000000001E-3</v>
          </cell>
          <cell r="D26">
            <v>1.31</v>
          </cell>
          <cell r="E26">
            <v>4.0000000000000001E-3</v>
          </cell>
          <cell r="F26">
            <v>1.21</v>
          </cell>
          <cell r="G26">
            <v>4.0000000000000001E-3</v>
          </cell>
          <cell r="H26">
            <v>1.1100000000000001</v>
          </cell>
          <cell r="I26">
            <v>4.0000000000000001E-3</v>
          </cell>
          <cell r="J26">
            <v>1.01</v>
          </cell>
        </row>
        <row r="27">
          <cell r="A27">
            <v>6.0000000000000001E-3</v>
          </cell>
          <cell r="B27">
            <v>1.37</v>
          </cell>
          <cell r="C27">
            <v>6.0000000000000001E-3</v>
          </cell>
          <cell r="D27">
            <v>1.29</v>
          </cell>
          <cell r="E27">
            <v>6.0000000000000001E-3</v>
          </cell>
          <cell r="F27">
            <v>1.19</v>
          </cell>
          <cell r="G27">
            <v>6.0000000000000001E-3</v>
          </cell>
          <cell r="H27">
            <v>1.0900000000000001</v>
          </cell>
          <cell r="I27">
            <v>6.0000000000000001E-3</v>
          </cell>
          <cell r="J27">
            <v>0.99</v>
          </cell>
        </row>
        <row r="28">
          <cell r="A28">
            <v>8.0000000000000002E-3</v>
          </cell>
          <cell r="B28">
            <v>1.36</v>
          </cell>
          <cell r="C28">
            <v>8.0000000000000002E-3</v>
          </cell>
          <cell r="D28">
            <v>1.27</v>
          </cell>
          <cell r="E28">
            <v>8.0000000000000002E-3</v>
          </cell>
          <cell r="F28">
            <v>1.17</v>
          </cell>
          <cell r="G28">
            <v>8.0000000000000002E-3</v>
          </cell>
          <cell r="H28">
            <v>1.07</v>
          </cell>
          <cell r="I28">
            <v>8.0000000000000002E-3</v>
          </cell>
          <cell r="J28">
            <v>0.97</v>
          </cell>
        </row>
        <row r="29">
          <cell r="A29">
            <v>0.01</v>
          </cell>
          <cell r="B29">
            <v>1.35</v>
          </cell>
          <cell r="C29">
            <v>0.01</v>
          </cell>
          <cell r="D29">
            <v>1.25</v>
          </cell>
          <cell r="E29">
            <v>0.01</v>
          </cell>
          <cell r="F29">
            <v>1.1499999999999999</v>
          </cell>
          <cell r="G29">
            <v>0.01</v>
          </cell>
          <cell r="H29">
            <v>1.05</v>
          </cell>
          <cell r="I29">
            <v>0.01</v>
          </cell>
          <cell r="J29">
            <v>0.95</v>
          </cell>
        </row>
        <row r="30">
          <cell r="A30">
            <v>1.4999999999999999E-2</v>
          </cell>
          <cell r="B30">
            <v>1.34</v>
          </cell>
          <cell r="C30">
            <v>1.4999999999999999E-2</v>
          </cell>
          <cell r="D30">
            <v>1.23</v>
          </cell>
          <cell r="E30">
            <v>1.4999999999999999E-2</v>
          </cell>
          <cell r="F30">
            <v>1.1299999999999999</v>
          </cell>
          <cell r="G30">
            <v>1.4999999999999999E-2</v>
          </cell>
          <cell r="H30">
            <v>1</v>
          </cell>
          <cell r="I30">
            <v>1.4999999999999999E-2</v>
          </cell>
          <cell r="J30">
            <v>0.90999999999999992</v>
          </cell>
        </row>
        <row r="31">
          <cell r="A31">
            <v>0.02</v>
          </cell>
          <cell r="B31">
            <v>1.33</v>
          </cell>
          <cell r="C31">
            <v>0.02</v>
          </cell>
          <cell r="D31">
            <v>1.21</v>
          </cell>
          <cell r="E31">
            <v>0.02</v>
          </cell>
          <cell r="F31">
            <v>1.1100000000000001</v>
          </cell>
          <cell r="G31">
            <v>0.02</v>
          </cell>
          <cell r="H31">
            <v>0.95</v>
          </cell>
          <cell r="I31">
            <v>0.02</v>
          </cell>
          <cell r="J31">
            <v>0.86999999999999988</v>
          </cell>
        </row>
        <row r="32">
          <cell r="A32">
            <v>0.03</v>
          </cell>
          <cell r="B32">
            <v>1.32</v>
          </cell>
          <cell r="C32">
            <v>0.03</v>
          </cell>
          <cell r="D32">
            <v>1.19</v>
          </cell>
          <cell r="E32">
            <v>0.03</v>
          </cell>
          <cell r="F32">
            <v>1.0900000000000001</v>
          </cell>
          <cell r="G32">
            <v>0.03</v>
          </cell>
          <cell r="H32">
            <v>0.89999999999999991</v>
          </cell>
          <cell r="I32">
            <v>0.03</v>
          </cell>
          <cell r="J32">
            <v>0.82999999999999985</v>
          </cell>
        </row>
        <row r="33">
          <cell r="A33">
            <v>0.04</v>
          </cell>
          <cell r="B33">
            <v>1.31</v>
          </cell>
          <cell r="C33">
            <v>0.04</v>
          </cell>
          <cell r="D33">
            <v>1.17</v>
          </cell>
          <cell r="E33">
            <v>0.04</v>
          </cell>
          <cell r="F33">
            <v>1.07</v>
          </cell>
          <cell r="G33">
            <v>0.04</v>
          </cell>
          <cell r="H33">
            <v>0.84999999999999987</v>
          </cell>
          <cell r="I33">
            <v>0.04</v>
          </cell>
          <cell r="J33">
            <v>0.78999999999999981</v>
          </cell>
        </row>
        <row r="34">
          <cell r="A34">
            <v>0.05</v>
          </cell>
          <cell r="B34">
            <v>1.3</v>
          </cell>
          <cell r="C34">
            <v>0.05</v>
          </cell>
          <cell r="D34">
            <v>1.1499999999999999</v>
          </cell>
          <cell r="E34">
            <v>0.05</v>
          </cell>
          <cell r="F34">
            <v>1.05</v>
          </cell>
          <cell r="G34">
            <v>0.05</v>
          </cell>
          <cell r="H34">
            <v>0.79999999999999982</v>
          </cell>
          <cell r="I34">
            <v>0.05</v>
          </cell>
          <cell r="J34">
            <v>0.74999999999999978</v>
          </cell>
        </row>
        <row r="35">
          <cell r="A35">
            <v>0.06</v>
          </cell>
          <cell r="B35">
            <v>1.2950000000000002</v>
          </cell>
          <cell r="C35">
            <v>0.06</v>
          </cell>
          <cell r="D35">
            <v>1.1424999999999998</v>
          </cell>
          <cell r="E35">
            <v>0.06</v>
          </cell>
          <cell r="F35">
            <v>1.0375000000000001</v>
          </cell>
          <cell r="G35">
            <v>0.06</v>
          </cell>
          <cell r="H35">
            <v>0.78999999999999981</v>
          </cell>
          <cell r="I35">
            <v>0.06</v>
          </cell>
          <cell r="J35">
            <v>0.73249999999999982</v>
          </cell>
        </row>
        <row r="36">
          <cell r="A36">
            <v>7.0000000000000007E-2</v>
          </cell>
          <cell r="B36">
            <v>1.2900000000000003</v>
          </cell>
          <cell r="C36">
            <v>7.0000000000000007E-2</v>
          </cell>
          <cell r="D36">
            <v>1.1349999999999998</v>
          </cell>
          <cell r="E36">
            <v>7.0000000000000007E-2</v>
          </cell>
          <cell r="F36">
            <v>1.0250000000000001</v>
          </cell>
          <cell r="G36">
            <v>7.0000000000000007E-2</v>
          </cell>
          <cell r="H36">
            <v>0.7799999999999998</v>
          </cell>
          <cell r="I36">
            <v>7.0000000000000007E-2</v>
          </cell>
          <cell r="J36">
            <v>0.71499999999999986</v>
          </cell>
        </row>
        <row r="37">
          <cell r="A37">
            <v>0.08</v>
          </cell>
          <cell r="B37">
            <v>1.2850000000000004</v>
          </cell>
          <cell r="C37">
            <v>0.08</v>
          </cell>
          <cell r="D37">
            <v>1.1274999999999997</v>
          </cell>
          <cell r="E37">
            <v>0.08</v>
          </cell>
          <cell r="F37">
            <v>1.0125000000000002</v>
          </cell>
          <cell r="G37">
            <v>0.08</v>
          </cell>
          <cell r="H37">
            <v>0.7699999999999998</v>
          </cell>
          <cell r="I37">
            <v>0.08</v>
          </cell>
          <cell r="J37">
            <v>0.6974999999999999</v>
          </cell>
        </row>
        <row r="38">
          <cell r="A38">
            <v>0.09</v>
          </cell>
          <cell r="B38">
            <v>1.2800000000000005</v>
          </cell>
          <cell r="C38">
            <v>0.09</v>
          </cell>
          <cell r="D38">
            <v>1.1199999999999997</v>
          </cell>
          <cell r="E38">
            <v>0.09</v>
          </cell>
          <cell r="F38">
            <v>1.0000000000000002</v>
          </cell>
          <cell r="G38">
            <v>0.09</v>
          </cell>
          <cell r="H38">
            <v>0.75999999999999979</v>
          </cell>
          <cell r="I38">
            <v>0.09</v>
          </cell>
          <cell r="J38">
            <v>0.67999999999999994</v>
          </cell>
        </row>
        <row r="39">
          <cell r="A39">
            <v>0.1</v>
          </cell>
          <cell r="B39">
            <v>1.2750000000000006</v>
          </cell>
          <cell r="C39">
            <v>0.1</v>
          </cell>
          <cell r="D39">
            <v>1.1124999999999996</v>
          </cell>
          <cell r="E39">
            <v>0.1</v>
          </cell>
          <cell r="F39">
            <v>0.98750000000000027</v>
          </cell>
          <cell r="G39">
            <v>0.1</v>
          </cell>
          <cell r="H39">
            <v>0.74999999999999978</v>
          </cell>
          <cell r="I39">
            <v>0.1</v>
          </cell>
          <cell r="J39">
            <v>0.66249999999999998</v>
          </cell>
        </row>
        <row r="40">
          <cell r="A40">
            <v>0.11</v>
          </cell>
          <cell r="B40">
            <v>1.2700000000000007</v>
          </cell>
          <cell r="C40">
            <v>0.11</v>
          </cell>
          <cell r="D40">
            <v>1.1049999999999995</v>
          </cell>
          <cell r="E40">
            <v>0.11</v>
          </cell>
          <cell r="F40">
            <v>0.97500000000000031</v>
          </cell>
          <cell r="G40">
            <v>0.11</v>
          </cell>
          <cell r="H40">
            <v>0.73999999999999977</v>
          </cell>
          <cell r="I40">
            <v>0.11</v>
          </cell>
          <cell r="J40">
            <v>0.64500000000000002</v>
          </cell>
        </row>
        <row r="41">
          <cell r="A41">
            <v>0.12</v>
          </cell>
          <cell r="B41">
            <v>1.2650000000000008</v>
          </cell>
          <cell r="C41">
            <v>0.12</v>
          </cell>
          <cell r="D41">
            <v>1.0974999999999995</v>
          </cell>
          <cell r="E41">
            <v>0.12</v>
          </cell>
          <cell r="F41">
            <v>0.96250000000000036</v>
          </cell>
          <cell r="G41">
            <v>0.12</v>
          </cell>
          <cell r="H41">
            <v>0.72999999999999976</v>
          </cell>
          <cell r="I41">
            <v>0.12</v>
          </cell>
          <cell r="J41">
            <v>0.62750000000000006</v>
          </cell>
        </row>
        <row r="42">
          <cell r="A42">
            <v>0.13</v>
          </cell>
          <cell r="B42">
            <v>1.2600000000000009</v>
          </cell>
          <cell r="C42">
            <v>0.13</v>
          </cell>
          <cell r="D42">
            <v>1.0899999999999994</v>
          </cell>
          <cell r="E42">
            <v>0.13</v>
          </cell>
          <cell r="F42">
            <v>0.9500000000000004</v>
          </cell>
          <cell r="G42">
            <v>0.13</v>
          </cell>
          <cell r="H42">
            <v>0.71999999999999975</v>
          </cell>
          <cell r="I42">
            <v>0.13</v>
          </cell>
          <cell r="J42">
            <v>0.6100000000000001</v>
          </cell>
        </row>
        <row r="43">
          <cell r="A43">
            <v>0.14000000000000001</v>
          </cell>
          <cell r="B43">
            <v>1.255000000000001</v>
          </cell>
          <cell r="C43">
            <v>0.14000000000000001</v>
          </cell>
          <cell r="D43">
            <v>1.0824999999999994</v>
          </cell>
          <cell r="E43">
            <v>0.14000000000000001</v>
          </cell>
          <cell r="F43">
            <v>0.93750000000000044</v>
          </cell>
          <cell r="G43">
            <v>0.14000000000000001</v>
          </cell>
          <cell r="H43">
            <v>0.70999999999999974</v>
          </cell>
          <cell r="I43">
            <v>0.14000000000000001</v>
          </cell>
          <cell r="J43">
            <v>0.59250000000000014</v>
          </cell>
        </row>
        <row r="44">
          <cell r="A44">
            <v>0.15</v>
          </cell>
          <cell r="B44">
            <v>1.2500000000000011</v>
          </cell>
          <cell r="C44">
            <v>0.15</v>
          </cell>
          <cell r="D44">
            <v>1.0749999999999993</v>
          </cell>
          <cell r="E44">
            <v>0.15</v>
          </cell>
          <cell r="F44">
            <v>0.92500000000000049</v>
          </cell>
          <cell r="G44">
            <v>0.15</v>
          </cell>
          <cell r="H44">
            <v>0.69999999999999973</v>
          </cell>
          <cell r="I44">
            <v>0.15</v>
          </cell>
          <cell r="J44">
            <v>0.57500000000000018</v>
          </cell>
        </row>
        <row r="45">
          <cell r="A45">
            <v>0.16</v>
          </cell>
          <cell r="B45">
            <v>1.2450000000000012</v>
          </cell>
          <cell r="C45">
            <v>0.16</v>
          </cell>
          <cell r="D45">
            <v>1.0674999999999992</v>
          </cell>
          <cell r="E45">
            <v>0.16</v>
          </cell>
          <cell r="F45">
            <v>0.91250000000000053</v>
          </cell>
          <cell r="G45">
            <v>0.16</v>
          </cell>
          <cell r="H45">
            <v>0.68999999999999972</v>
          </cell>
          <cell r="I45">
            <v>0.16</v>
          </cell>
          <cell r="J45">
            <v>0.55750000000000022</v>
          </cell>
        </row>
        <row r="46">
          <cell r="A46">
            <v>0.17</v>
          </cell>
          <cell r="B46">
            <v>1.2400000000000013</v>
          </cell>
          <cell r="C46">
            <v>0.17</v>
          </cell>
          <cell r="D46">
            <v>1.0599999999999992</v>
          </cell>
          <cell r="E46">
            <v>0.17</v>
          </cell>
          <cell r="F46">
            <v>0.90000000000000058</v>
          </cell>
          <cell r="G46">
            <v>0.17</v>
          </cell>
          <cell r="H46">
            <v>0.67999999999999972</v>
          </cell>
          <cell r="I46">
            <v>0.17</v>
          </cell>
          <cell r="J46">
            <v>0.54000000000000026</v>
          </cell>
        </row>
        <row r="47">
          <cell r="A47">
            <v>0.18</v>
          </cell>
          <cell r="B47">
            <v>1.2350000000000014</v>
          </cell>
          <cell r="C47">
            <v>0.18</v>
          </cell>
          <cell r="D47">
            <v>1.0524999999999991</v>
          </cell>
          <cell r="E47">
            <v>0.18</v>
          </cell>
          <cell r="F47">
            <v>0.88750000000000062</v>
          </cell>
          <cell r="G47">
            <v>0.18</v>
          </cell>
          <cell r="H47">
            <v>0.66999999999999971</v>
          </cell>
          <cell r="I47">
            <v>0.18</v>
          </cell>
          <cell r="J47">
            <v>0.5225000000000003</v>
          </cell>
        </row>
        <row r="48">
          <cell r="A48">
            <v>0.19</v>
          </cell>
          <cell r="B48">
            <v>1.2300000000000015</v>
          </cell>
          <cell r="C48">
            <v>0.19</v>
          </cell>
          <cell r="D48">
            <v>1.044999999999999</v>
          </cell>
          <cell r="E48">
            <v>0.19</v>
          </cell>
          <cell r="F48">
            <v>0.87500000000000067</v>
          </cell>
          <cell r="G48">
            <v>0.19</v>
          </cell>
          <cell r="H48">
            <v>0.6599999999999997</v>
          </cell>
          <cell r="I48">
            <v>0.19</v>
          </cell>
          <cell r="J48">
            <v>0.50500000000000034</v>
          </cell>
        </row>
        <row r="49">
          <cell r="A49">
            <v>0.2</v>
          </cell>
          <cell r="B49">
            <v>1.2250000000000016</v>
          </cell>
          <cell r="C49">
            <v>0.2</v>
          </cell>
          <cell r="D49">
            <v>1.037499999999999</v>
          </cell>
          <cell r="E49">
            <v>0.2</v>
          </cell>
          <cell r="F49">
            <v>0.86250000000000071</v>
          </cell>
          <cell r="G49">
            <v>0.2</v>
          </cell>
          <cell r="H49">
            <v>0.64999999999999969</v>
          </cell>
          <cell r="I49">
            <v>0.2</v>
          </cell>
          <cell r="J49">
            <v>0.48750000000000032</v>
          </cell>
        </row>
        <row r="50">
          <cell r="A50">
            <v>0.21</v>
          </cell>
          <cell r="B50">
            <v>1.2200000000000017</v>
          </cell>
          <cell r="C50">
            <v>0.21</v>
          </cell>
          <cell r="D50">
            <v>1.0299999999999989</v>
          </cell>
          <cell r="E50">
            <v>0.21</v>
          </cell>
          <cell r="F50">
            <v>0.85000000000000075</v>
          </cell>
          <cell r="G50">
            <v>0.21</v>
          </cell>
          <cell r="H50">
            <v>0.63999999999999968</v>
          </cell>
          <cell r="I50">
            <v>0.21</v>
          </cell>
          <cell r="J50">
            <v>0.47000000000000031</v>
          </cell>
        </row>
        <row r="51">
          <cell r="A51">
            <v>0.22</v>
          </cell>
          <cell r="B51">
            <v>1.2150000000000019</v>
          </cell>
          <cell r="C51">
            <v>0.22</v>
          </cell>
          <cell r="D51">
            <v>1.0224999999999989</v>
          </cell>
          <cell r="E51">
            <v>0.22</v>
          </cell>
          <cell r="F51">
            <v>0.8375000000000008</v>
          </cell>
          <cell r="G51">
            <v>0.22</v>
          </cell>
          <cell r="H51">
            <v>0.62999999999999967</v>
          </cell>
          <cell r="I51">
            <v>0.22</v>
          </cell>
          <cell r="J51">
            <v>0.45250000000000029</v>
          </cell>
        </row>
        <row r="52">
          <cell r="A52">
            <v>0.23</v>
          </cell>
          <cell r="B52">
            <v>1.210000000000002</v>
          </cell>
          <cell r="C52">
            <v>0.23</v>
          </cell>
          <cell r="D52">
            <v>1.0149999999999988</v>
          </cell>
          <cell r="E52">
            <v>0.23</v>
          </cell>
          <cell r="F52">
            <v>0.82500000000000084</v>
          </cell>
          <cell r="G52">
            <v>0.23</v>
          </cell>
          <cell r="H52">
            <v>0.61999999999999966</v>
          </cell>
          <cell r="I52">
            <v>0.23</v>
          </cell>
          <cell r="J52">
            <v>0.43500000000000028</v>
          </cell>
        </row>
        <row r="53">
          <cell r="A53">
            <v>0.24</v>
          </cell>
          <cell r="B53">
            <v>1.2050000000000021</v>
          </cell>
          <cell r="C53">
            <v>0.24</v>
          </cell>
          <cell r="D53">
            <v>1.0074999999999987</v>
          </cell>
          <cell r="E53">
            <v>0.24</v>
          </cell>
          <cell r="F53">
            <v>0.81250000000000089</v>
          </cell>
          <cell r="G53">
            <v>0.24</v>
          </cell>
          <cell r="H53">
            <v>0.60999999999999965</v>
          </cell>
          <cell r="I53">
            <v>0.24</v>
          </cell>
          <cell r="J53">
            <v>0.41750000000000026</v>
          </cell>
        </row>
        <row r="54">
          <cell r="A54">
            <v>0.25</v>
          </cell>
          <cell r="B54">
            <v>1.2000000000000022</v>
          </cell>
          <cell r="C54">
            <v>0.25</v>
          </cell>
          <cell r="D54">
            <v>0.99999999999999878</v>
          </cell>
          <cell r="E54">
            <v>0.25</v>
          </cell>
          <cell r="F54">
            <v>0.80000000000000093</v>
          </cell>
          <cell r="G54">
            <v>0.25</v>
          </cell>
          <cell r="H54">
            <v>0.59999999999999964</v>
          </cell>
          <cell r="I54">
            <v>0.25</v>
          </cell>
          <cell r="J54">
            <v>0.40000000000000024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topLeftCell="A70" workbookViewId="0">
      <selection activeCell="U86" sqref="U86"/>
    </sheetView>
  </sheetViews>
  <sheetFormatPr baseColWidth="10" defaultColWidth="5.7109375" defaultRowHeight="12"/>
  <cols>
    <col min="1" max="1" width="5" style="38" customWidth="1"/>
    <col min="2" max="2" width="4" style="69" customWidth="1"/>
    <col min="3" max="3" width="5" style="38" customWidth="1"/>
    <col min="4" max="4" width="2" style="38" customWidth="1"/>
    <col min="5" max="8" width="5.7109375" style="38"/>
    <col min="9" max="9" width="10.140625" style="38" customWidth="1"/>
    <col min="10" max="13" width="5.7109375" style="38"/>
    <col min="14" max="14" width="1.7109375" style="38" customWidth="1"/>
    <col min="15" max="16" width="5.7109375" style="69"/>
    <col min="17" max="16384" width="5.7109375" style="38"/>
  </cols>
  <sheetData>
    <row r="1" spans="1:16" ht="15.75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.75">
      <c r="A3" s="86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4.5" customHeight="1"/>
    <row r="5" spans="1:16" ht="15">
      <c r="A5" s="84" t="s">
        <v>131</v>
      </c>
      <c r="B5" s="85"/>
      <c r="C5" s="85"/>
      <c r="D5" s="74" t="s">
        <v>135</v>
      </c>
      <c r="E5" s="88" t="s">
        <v>142</v>
      </c>
      <c r="F5" s="88"/>
      <c r="G5" s="88"/>
      <c r="H5" s="88"/>
      <c r="I5" s="88"/>
      <c r="J5" s="88"/>
      <c r="K5" s="75" t="s">
        <v>136</v>
      </c>
      <c r="L5" s="76"/>
      <c r="M5" s="76"/>
      <c r="N5" s="74" t="s">
        <v>135</v>
      </c>
      <c r="O5" s="87">
        <v>40879</v>
      </c>
      <c r="P5" s="88"/>
    </row>
    <row r="6" spans="1:16" ht="15">
      <c r="A6" s="84" t="s">
        <v>132</v>
      </c>
      <c r="B6" s="85"/>
      <c r="C6" s="85"/>
      <c r="D6" s="74" t="s">
        <v>135</v>
      </c>
      <c r="E6" s="89"/>
      <c r="F6" s="89"/>
      <c r="G6" s="89"/>
      <c r="H6" s="89"/>
      <c r="I6" s="89"/>
      <c r="J6" s="89"/>
      <c r="K6" s="77" t="s">
        <v>137</v>
      </c>
      <c r="L6" s="76"/>
      <c r="M6" s="76"/>
      <c r="N6" s="74" t="s">
        <v>135</v>
      </c>
      <c r="O6" s="89" t="s">
        <v>140</v>
      </c>
      <c r="P6" s="89"/>
    </row>
    <row r="7" spans="1:16" ht="15">
      <c r="A7" s="84" t="s">
        <v>133</v>
      </c>
      <c r="B7" s="85"/>
      <c r="C7" s="85"/>
      <c r="D7" s="74" t="s">
        <v>135</v>
      </c>
      <c r="E7" s="89"/>
      <c r="F7" s="89"/>
      <c r="G7" s="89"/>
      <c r="H7" s="89"/>
      <c r="I7" s="89"/>
      <c r="J7" s="89"/>
      <c r="K7" s="77" t="s">
        <v>138</v>
      </c>
      <c r="L7" s="76"/>
      <c r="M7" s="76"/>
      <c r="N7" s="74" t="s">
        <v>135</v>
      </c>
      <c r="O7" s="89" t="s">
        <v>141</v>
      </c>
      <c r="P7" s="89"/>
    </row>
    <row r="8" spans="1:16" ht="15">
      <c r="A8" s="84" t="s">
        <v>134</v>
      </c>
      <c r="B8" s="85"/>
      <c r="C8" s="85"/>
      <c r="D8" s="74" t="s">
        <v>135</v>
      </c>
      <c r="E8" s="89"/>
      <c r="F8" s="89"/>
      <c r="G8" s="89"/>
      <c r="H8" s="89"/>
      <c r="I8" s="89"/>
      <c r="J8" s="89"/>
      <c r="K8" s="78" t="s">
        <v>139</v>
      </c>
      <c r="L8" s="76"/>
      <c r="M8" s="76"/>
      <c r="N8" s="74" t="s">
        <v>135</v>
      </c>
      <c r="O8" s="90">
        <v>1</v>
      </c>
      <c r="P8" s="90"/>
    </row>
    <row r="9" spans="1:16" ht="3.75" customHeight="1"/>
    <row r="10" spans="1:16" ht="15.75">
      <c r="A10" s="83" t="s">
        <v>143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>
      <c r="A11" s="79"/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0"/>
    </row>
    <row r="12" spans="1:16">
      <c r="A12" s="79"/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0"/>
    </row>
    <row r="13" spans="1:16">
      <c r="A13" s="79"/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0"/>
    </row>
    <row r="14" spans="1:16">
      <c r="A14" s="79"/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0"/>
    </row>
    <row r="15" spans="1:16">
      <c r="A15" s="79"/>
      <c r="B15" s="80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0"/>
    </row>
    <row r="16" spans="1:16">
      <c r="A16" s="79"/>
      <c r="B16" s="80"/>
      <c r="C16" s="79"/>
      <c r="D16" s="7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2"/>
    </row>
    <row r="17" spans="1:18" ht="7.5" customHeight="1"/>
    <row r="18" spans="1:18">
      <c r="A18" s="70">
        <v>1</v>
      </c>
      <c r="B18" s="71" t="s">
        <v>1</v>
      </c>
    </row>
    <row r="19" spans="1:18">
      <c r="A19" s="70"/>
    </row>
    <row r="20" spans="1:18">
      <c r="A20" s="70"/>
      <c r="B20" s="69">
        <v>1.1000000000000001</v>
      </c>
      <c r="C20" s="100" t="s">
        <v>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72"/>
      <c r="N20" s="72"/>
      <c r="O20" s="96">
        <f>+IF(O50="","",2555*POWER(O50,0.64))</f>
        <v>275479.51535313524</v>
      </c>
      <c r="P20" s="96"/>
      <c r="Q20" s="92"/>
      <c r="R20" s="92"/>
    </row>
    <row r="21" spans="1:18">
      <c r="A21" s="70"/>
      <c r="B21" s="69">
        <v>1.2</v>
      </c>
      <c r="C21" s="100" t="s">
        <v>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72"/>
      <c r="N21" s="72"/>
      <c r="O21" s="91" t="str">
        <f>+IF(O51="","",2555*POWER(O51,0.64))</f>
        <v/>
      </c>
      <c r="P21" s="91"/>
      <c r="Q21" s="92"/>
      <c r="R21" s="92"/>
    </row>
    <row r="22" spans="1:18">
      <c r="A22" s="70"/>
      <c r="B22" s="69">
        <v>1.3</v>
      </c>
      <c r="C22" s="100" t="s">
        <v>5</v>
      </c>
      <c r="D22" s="100"/>
      <c r="E22" s="100"/>
      <c r="F22" s="100"/>
      <c r="G22" s="100"/>
      <c r="H22" s="100"/>
      <c r="I22" s="100"/>
      <c r="J22" s="100"/>
      <c r="K22" s="100"/>
      <c r="L22" s="100"/>
      <c r="M22" s="72"/>
      <c r="N22" s="72"/>
      <c r="O22" s="96">
        <f t="shared" ref="O22:O23" si="0">+IF(O52="","",2555*POWER(O52,0.64))</f>
        <v>48684.52134396098</v>
      </c>
      <c r="P22" s="96"/>
      <c r="Q22" s="92"/>
      <c r="R22" s="92"/>
    </row>
    <row r="23" spans="1:18">
      <c r="A23" s="70"/>
      <c r="B23" s="69">
        <v>1.4</v>
      </c>
      <c r="C23" s="100" t="s">
        <v>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72"/>
      <c r="N23" s="72"/>
      <c r="O23" s="96">
        <f t="shared" si="0"/>
        <v>35108.130558045472</v>
      </c>
      <c r="P23" s="96"/>
      <c r="Q23" s="92"/>
      <c r="R23" s="92"/>
    </row>
    <row r="24" spans="1:18">
      <c r="A24" s="70"/>
      <c r="O24" s="91"/>
      <c r="P24" s="91"/>
      <c r="Q24" s="92"/>
      <c r="R24" s="92"/>
    </row>
    <row r="25" spans="1:18">
      <c r="A25" s="70">
        <v>2</v>
      </c>
      <c r="B25" s="71" t="s">
        <v>2</v>
      </c>
      <c r="O25" s="91"/>
      <c r="P25" s="91"/>
      <c r="Q25" s="92"/>
      <c r="R25" s="92"/>
    </row>
    <row r="26" spans="1:18">
      <c r="A26" s="70"/>
      <c r="O26" s="91"/>
      <c r="P26" s="91"/>
      <c r="Q26" s="92"/>
      <c r="R26" s="92"/>
    </row>
    <row r="27" spans="1:18">
      <c r="A27" s="70"/>
      <c r="B27" s="69">
        <v>2.1</v>
      </c>
      <c r="C27" s="100" t="s">
        <v>7</v>
      </c>
      <c r="D27" s="100"/>
      <c r="E27" s="100"/>
      <c r="F27" s="100"/>
      <c r="G27" s="100"/>
      <c r="H27" s="100"/>
      <c r="I27" s="100"/>
      <c r="J27" s="100"/>
      <c r="K27" s="100"/>
      <c r="L27" s="100"/>
      <c r="M27" s="72"/>
      <c r="N27" s="72"/>
      <c r="O27" s="91">
        <v>28</v>
      </c>
      <c r="P27" s="91"/>
      <c r="Q27" s="92"/>
      <c r="R27" s="92"/>
    </row>
    <row r="28" spans="1:18">
      <c r="A28" s="70"/>
      <c r="B28" s="69">
        <v>2.2000000000000002</v>
      </c>
      <c r="C28" s="100" t="s">
        <v>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72"/>
      <c r="N28" s="72"/>
      <c r="O28" s="96">
        <f>+IF(O27="","",2555*POWER(O27,0.64))</f>
        <v>21556.192066896852</v>
      </c>
      <c r="P28" s="96"/>
      <c r="Q28" s="92"/>
      <c r="R28" s="92"/>
    </row>
    <row r="29" spans="1:18">
      <c r="A29" s="70"/>
      <c r="O29" s="91"/>
      <c r="P29" s="91"/>
      <c r="Q29" s="92"/>
      <c r="R29" s="92"/>
    </row>
    <row r="30" spans="1:18">
      <c r="A30" s="70">
        <v>3</v>
      </c>
      <c r="B30" s="71" t="s">
        <v>10</v>
      </c>
      <c r="O30" s="91"/>
      <c r="P30" s="91"/>
      <c r="Q30" s="92"/>
      <c r="R30" s="92"/>
    </row>
    <row r="31" spans="1:18">
      <c r="A31" s="70"/>
      <c r="O31" s="91"/>
      <c r="P31" s="91"/>
      <c r="Q31" s="92"/>
      <c r="R31" s="92"/>
    </row>
    <row r="32" spans="1:18">
      <c r="A32" s="70"/>
      <c r="B32" s="69">
        <v>3.1</v>
      </c>
      <c r="C32" s="100" t="s">
        <v>9</v>
      </c>
      <c r="D32" s="100"/>
      <c r="E32" s="100"/>
      <c r="F32" s="100"/>
      <c r="G32" s="100"/>
      <c r="H32" s="100"/>
      <c r="I32" s="100"/>
      <c r="J32" s="100"/>
      <c r="K32" s="100"/>
      <c r="L32" s="100"/>
      <c r="M32" s="72"/>
      <c r="N32" s="72"/>
      <c r="O32" s="91">
        <v>1000000</v>
      </c>
      <c r="P32" s="91"/>
      <c r="Q32" s="92"/>
      <c r="R32" s="92"/>
    </row>
    <row r="33" spans="1:18">
      <c r="A33" s="70"/>
      <c r="B33" s="69">
        <v>3.2</v>
      </c>
      <c r="C33" s="100" t="s">
        <v>16</v>
      </c>
      <c r="D33" s="100"/>
      <c r="E33" s="100"/>
      <c r="F33" s="100"/>
      <c r="G33" s="100"/>
      <c r="H33" s="100"/>
      <c r="I33" s="100"/>
      <c r="J33" s="100"/>
      <c r="K33" s="100"/>
      <c r="L33" s="100"/>
      <c r="M33" s="72"/>
      <c r="N33" s="72"/>
      <c r="O33" s="98">
        <v>0.95</v>
      </c>
      <c r="P33" s="98"/>
      <c r="Q33" s="92"/>
      <c r="R33" s="92"/>
    </row>
    <row r="34" spans="1:18">
      <c r="A34" s="70"/>
      <c r="B34" s="69">
        <v>3.3</v>
      </c>
      <c r="C34" s="100" t="s">
        <v>17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72"/>
      <c r="N34" s="72"/>
      <c r="O34" s="95">
        <f>+IF(O33="","",-NORMSINV(O33))</f>
        <v>-1.6448536269514724</v>
      </c>
      <c r="P34" s="95"/>
      <c r="Q34" s="99"/>
      <c r="R34" s="99"/>
    </row>
    <row r="35" spans="1:18">
      <c r="A35" s="70"/>
      <c r="B35" s="69">
        <v>3.4</v>
      </c>
      <c r="C35" s="100" t="s">
        <v>11</v>
      </c>
      <c r="D35" s="100"/>
      <c r="E35" s="100"/>
      <c r="F35" s="100"/>
      <c r="G35" s="100"/>
      <c r="H35" s="100"/>
      <c r="I35" s="100"/>
      <c r="J35" s="100"/>
      <c r="K35" s="100"/>
      <c r="L35" s="100"/>
      <c r="M35" s="72"/>
      <c r="N35" s="72"/>
      <c r="O35" s="91">
        <f>+IF(O34="","",0.45)</f>
        <v>0.45</v>
      </c>
      <c r="P35" s="91"/>
      <c r="Q35" s="92"/>
      <c r="R35" s="92"/>
    </row>
    <row r="36" spans="1:18">
      <c r="A36" s="70"/>
      <c r="O36" s="91"/>
      <c r="P36" s="91"/>
      <c r="Q36" s="92"/>
      <c r="R36" s="92"/>
    </row>
    <row r="37" spans="1:18">
      <c r="A37" s="70">
        <v>4</v>
      </c>
      <c r="B37" s="71" t="s">
        <v>12</v>
      </c>
      <c r="O37" s="91"/>
      <c r="P37" s="91"/>
      <c r="Q37" s="92"/>
      <c r="R37" s="92"/>
    </row>
    <row r="38" spans="1:18">
      <c r="A38" s="70"/>
      <c r="O38" s="91"/>
      <c r="P38" s="91"/>
      <c r="Q38" s="92"/>
      <c r="R38" s="92"/>
    </row>
    <row r="39" spans="1:18">
      <c r="A39" s="70"/>
      <c r="B39" s="69">
        <v>4.0999999999999996</v>
      </c>
      <c r="C39" s="100" t="s">
        <v>15</v>
      </c>
      <c r="D39" s="100"/>
      <c r="E39" s="100"/>
      <c r="F39" s="100"/>
      <c r="G39" s="100"/>
      <c r="H39" s="100"/>
      <c r="I39" s="100"/>
      <c r="J39" s="100"/>
      <c r="K39" s="100"/>
      <c r="L39" s="100"/>
      <c r="M39" s="72"/>
      <c r="N39" s="72"/>
      <c r="O39" s="93">
        <v>4</v>
      </c>
      <c r="P39" s="93"/>
      <c r="Q39" s="92"/>
      <c r="R39" s="92"/>
    </row>
    <row r="40" spans="1:18">
      <c r="A40" s="70"/>
      <c r="B40" s="69">
        <v>4.2</v>
      </c>
      <c r="C40" s="100" t="s">
        <v>14</v>
      </c>
      <c r="D40" s="100"/>
      <c r="E40" s="100"/>
      <c r="F40" s="100"/>
      <c r="G40" s="100"/>
      <c r="H40" s="100"/>
      <c r="I40" s="100"/>
      <c r="J40" s="100"/>
      <c r="K40" s="100"/>
      <c r="L40" s="100"/>
      <c r="M40" s="72"/>
      <c r="N40" s="72"/>
      <c r="O40" s="93">
        <v>2</v>
      </c>
      <c r="P40" s="93"/>
      <c r="Q40" s="92"/>
      <c r="R40" s="92"/>
    </row>
    <row r="41" spans="1:18">
      <c r="A41" s="70"/>
      <c r="B41" s="69">
        <v>4.3</v>
      </c>
      <c r="C41" s="100" t="s">
        <v>13</v>
      </c>
      <c r="D41" s="100"/>
      <c r="E41" s="100"/>
      <c r="F41" s="100"/>
      <c r="G41" s="100"/>
      <c r="H41" s="100"/>
      <c r="I41" s="100"/>
      <c r="J41" s="100"/>
      <c r="K41" s="100"/>
      <c r="L41" s="100"/>
      <c r="M41" s="72"/>
      <c r="N41" s="72"/>
      <c r="O41" s="93">
        <f>+O39-O40</f>
        <v>2</v>
      </c>
      <c r="P41" s="93"/>
      <c r="Q41" s="92"/>
      <c r="R41" s="92"/>
    </row>
    <row r="42" spans="1:18">
      <c r="A42" s="70"/>
      <c r="O42" s="91"/>
      <c r="P42" s="91"/>
      <c r="Q42" s="92"/>
      <c r="R42" s="92"/>
    </row>
    <row r="43" spans="1:18">
      <c r="A43" s="70">
        <v>5</v>
      </c>
      <c r="B43" s="71" t="s">
        <v>18</v>
      </c>
      <c r="O43" s="91"/>
      <c r="P43" s="91"/>
      <c r="Q43" s="92"/>
      <c r="R43" s="92"/>
    </row>
    <row r="44" spans="1:18">
      <c r="A44" s="70"/>
      <c r="O44" s="91"/>
      <c r="P44" s="91"/>
      <c r="Q44" s="92"/>
      <c r="R44" s="92"/>
    </row>
    <row r="45" spans="1:18">
      <c r="A45" s="70"/>
      <c r="B45" s="69">
        <v>5.0999999999999996</v>
      </c>
      <c r="C45" s="100" t="s">
        <v>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72"/>
      <c r="N45" s="72"/>
      <c r="O45" s="97">
        <v>5</v>
      </c>
      <c r="P45" s="97"/>
      <c r="Q45" s="92"/>
      <c r="R45" s="92"/>
    </row>
    <row r="46" spans="1:18">
      <c r="A46" s="70"/>
      <c r="O46" s="91"/>
      <c r="P46" s="91"/>
      <c r="Q46" s="92"/>
      <c r="R46" s="92"/>
    </row>
    <row r="47" spans="1:18">
      <c r="A47" s="70">
        <v>6</v>
      </c>
      <c r="B47" s="71" t="s">
        <v>20</v>
      </c>
      <c r="O47" s="91"/>
      <c r="P47" s="91"/>
      <c r="Q47" s="92"/>
      <c r="R47" s="92"/>
    </row>
    <row r="48" spans="1:18">
      <c r="A48" s="70"/>
      <c r="O48" s="91"/>
      <c r="P48" s="91"/>
      <c r="Q48" s="92"/>
      <c r="R48" s="92"/>
    </row>
    <row r="49" spans="1:18">
      <c r="A49" s="70"/>
      <c r="B49" s="73">
        <v>6.1</v>
      </c>
      <c r="C49" s="73" t="s">
        <v>40</v>
      </c>
      <c r="O49" s="91"/>
      <c r="P49" s="91"/>
      <c r="Q49" s="92"/>
      <c r="R49" s="92"/>
    </row>
    <row r="50" spans="1:18">
      <c r="A50" s="70"/>
      <c r="C50" s="38" t="s">
        <v>22</v>
      </c>
      <c r="D50" s="100" t="s">
        <v>41</v>
      </c>
      <c r="E50" s="100"/>
      <c r="F50" s="100"/>
      <c r="G50" s="100"/>
      <c r="H50" s="100"/>
      <c r="I50" s="100"/>
      <c r="J50" s="100"/>
      <c r="K50" s="100"/>
      <c r="L50" s="100"/>
      <c r="M50" s="72"/>
      <c r="N50" s="72"/>
      <c r="O50" s="91">
        <v>1500</v>
      </c>
      <c r="P50" s="91"/>
      <c r="Q50" s="92"/>
      <c r="R50" s="92"/>
    </row>
    <row r="51" spans="1:18">
      <c r="A51" s="70"/>
      <c r="C51" s="38" t="s">
        <v>24</v>
      </c>
      <c r="D51" s="100" t="s">
        <v>42</v>
      </c>
      <c r="E51" s="100"/>
      <c r="F51" s="100"/>
      <c r="G51" s="100"/>
      <c r="H51" s="100"/>
      <c r="I51" s="100"/>
      <c r="J51" s="100"/>
      <c r="K51" s="100"/>
      <c r="L51" s="100"/>
      <c r="M51" s="72"/>
      <c r="N51" s="72"/>
      <c r="O51" s="91"/>
      <c r="P51" s="91"/>
      <c r="Q51" s="92"/>
      <c r="R51" s="92"/>
    </row>
    <row r="52" spans="1:18">
      <c r="A52" s="70"/>
      <c r="C52" s="38" t="s">
        <v>25</v>
      </c>
      <c r="D52" s="100" t="s">
        <v>44</v>
      </c>
      <c r="E52" s="100"/>
      <c r="F52" s="100"/>
      <c r="G52" s="100"/>
      <c r="H52" s="100"/>
      <c r="I52" s="100"/>
      <c r="J52" s="100"/>
      <c r="K52" s="100"/>
      <c r="L52" s="100"/>
      <c r="M52" s="72"/>
      <c r="N52" s="72"/>
      <c r="O52" s="91">
        <v>100</v>
      </c>
      <c r="P52" s="91"/>
      <c r="Q52" s="92"/>
      <c r="R52" s="92"/>
    </row>
    <row r="53" spans="1:18">
      <c r="A53" s="70"/>
      <c r="C53" s="38" t="s">
        <v>26</v>
      </c>
      <c r="D53" s="100" t="s">
        <v>43</v>
      </c>
      <c r="E53" s="100"/>
      <c r="F53" s="100"/>
      <c r="G53" s="100"/>
      <c r="H53" s="100"/>
      <c r="I53" s="100"/>
      <c r="J53" s="100"/>
      <c r="K53" s="100"/>
      <c r="L53" s="100"/>
      <c r="M53" s="72"/>
      <c r="N53" s="72"/>
      <c r="O53" s="91">
        <v>60</v>
      </c>
      <c r="P53" s="91"/>
      <c r="Q53" s="92"/>
      <c r="R53" s="92"/>
    </row>
    <row r="54" spans="1:18">
      <c r="A54" s="70"/>
      <c r="O54" s="91"/>
      <c r="P54" s="91"/>
      <c r="Q54" s="92"/>
      <c r="R54" s="92"/>
    </row>
    <row r="55" spans="1:18">
      <c r="A55" s="70"/>
      <c r="B55" s="73">
        <v>6.2</v>
      </c>
      <c r="C55" s="73" t="s">
        <v>21</v>
      </c>
      <c r="O55" s="91"/>
      <c r="P55" s="91"/>
      <c r="Q55" s="92"/>
      <c r="R55" s="92"/>
    </row>
    <row r="56" spans="1:18">
      <c r="A56" s="70"/>
      <c r="C56" s="69" t="s">
        <v>30</v>
      </c>
      <c r="D56" s="100" t="s">
        <v>23</v>
      </c>
      <c r="E56" s="100"/>
      <c r="F56" s="100"/>
      <c r="G56" s="100"/>
      <c r="H56" s="100"/>
      <c r="I56" s="100"/>
      <c r="J56" s="100"/>
      <c r="K56" s="100"/>
      <c r="L56" s="100"/>
      <c r="M56" s="72"/>
      <c r="N56" s="72"/>
      <c r="O56" s="91">
        <f>+IF(Hoja3!B15=0,"",Hoja3!B15)</f>
        <v>0.45</v>
      </c>
      <c r="P56" s="91"/>
      <c r="Q56" s="92"/>
      <c r="R56" s="92"/>
    </row>
    <row r="57" spans="1:18">
      <c r="A57" s="70"/>
      <c r="C57" s="69" t="s">
        <v>32</v>
      </c>
      <c r="D57" s="100" t="s">
        <v>27</v>
      </c>
      <c r="E57" s="100"/>
      <c r="F57" s="100"/>
      <c r="G57" s="100"/>
      <c r="H57" s="100"/>
      <c r="I57" s="100"/>
      <c r="J57" s="100"/>
      <c r="K57" s="100"/>
      <c r="L57" s="100"/>
      <c r="M57" s="72"/>
      <c r="N57" s="72"/>
      <c r="O57" s="91" t="str">
        <f>+IF(Hoja3!F15=0,"",Hoja3!F15)</f>
        <v/>
      </c>
      <c r="P57" s="91"/>
      <c r="Q57" s="92"/>
      <c r="R57" s="92"/>
    </row>
    <row r="58" spans="1:18">
      <c r="A58" s="70"/>
      <c r="C58" s="69" t="s">
        <v>34</v>
      </c>
      <c r="D58" s="100" t="s">
        <v>27</v>
      </c>
      <c r="E58" s="100"/>
      <c r="F58" s="100"/>
      <c r="G58" s="100"/>
      <c r="H58" s="100"/>
      <c r="I58" s="100"/>
      <c r="J58" s="100"/>
      <c r="K58" s="100"/>
      <c r="L58" s="100"/>
      <c r="M58" s="72"/>
      <c r="N58" s="72"/>
      <c r="O58" s="91">
        <f>+IF(Hoja3!J15=0,"",Hoja3!J15)</f>
        <v>0.14000000000000001</v>
      </c>
      <c r="P58" s="91"/>
      <c r="Q58" s="92"/>
      <c r="R58" s="92"/>
    </row>
    <row r="59" spans="1:18">
      <c r="A59" s="70"/>
      <c r="C59" s="69" t="s">
        <v>36</v>
      </c>
      <c r="D59" s="100" t="s">
        <v>28</v>
      </c>
      <c r="E59" s="100"/>
      <c r="F59" s="100"/>
      <c r="G59" s="100"/>
      <c r="H59" s="100"/>
      <c r="I59" s="100"/>
      <c r="J59" s="100"/>
      <c r="K59" s="100"/>
      <c r="L59" s="100"/>
      <c r="M59" s="72"/>
      <c r="N59" s="72"/>
      <c r="O59" s="91">
        <f>+IF(Hoja3!M15=0,"",Hoja3!M15)</f>
        <v>0.13</v>
      </c>
      <c r="P59" s="91"/>
      <c r="Q59" s="92"/>
      <c r="R59" s="92"/>
    </row>
    <row r="60" spans="1:18">
      <c r="A60" s="70"/>
      <c r="O60" s="91"/>
      <c r="P60" s="91"/>
      <c r="Q60" s="92"/>
      <c r="R60" s="92"/>
    </row>
    <row r="61" spans="1:18">
      <c r="A61" s="70"/>
      <c r="B61" s="73">
        <v>6.3</v>
      </c>
      <c r="C61" s="73" t="s">
        <v>29</v>
      </c>
      <c r="O61" s="91"/>
      <c r="P61" s="91"/>
      <c r="Q61" s="92"/>
      <c r="R61" s="92"/>
    </row>
    <row r="62" spans="1:18">
      <c r="A62" s="70"/>
      <c r="C62" s="69" t="s">
        <v>45</v>
      </c>
      <c r="D62" s="100" t="s">
        <v>31</v>
      </c>
      <c r="E62" s="100"/>
      <c r="F62" s="100"/>
      <c r="G62" s="100"/>
      <c r="H62" s="100"/>
      <c r="I62" s="100"/>
      <c r="J62" s="100"/>
      <c r="K62" s="100"/>
      <c r="L62" s="100"/>
      <c r="M62" s="72"/>
      <c r="N62" s="72"/>
      <c r="O62" s="91" t="s">
        <v>109</v>
      </c>
      <c r="P62" s="91"/>
      <c r="Q62" s="92"/>
      <c r="R62" s="92"/>
    </row>
    <row r="63" spans="1:18">
      <c r="A63" s="70"/>
      <c r="C63" s="69" t="s">
        <v>46</v>
      </c>
      <c r="D63" s="100" t="s">
        <v>33</v>
      </c>
      <c r="E63" s="100"/>
      <c r="F63" s="100"/>
      <c r="G63" s="100"/>
      <c r="H63" s="100"/>
      <c r="I63" s="100"/>
      <c r="J63" s="100"/>
      <c r="K63" s="100"/>
      <c r="L63" s="100"/>
      <c r="M63" s="72"/>
      <c r="N63" s="72"/>
      <c r="O63" s="96">
        <v>60</v>
      </c>
      <c r="P63" s="96"/>
      <c r="Q63" s="92"/>
      <c r="R63" s="92"/>
    </row>
    <row r="64" spans="1:18">
      <c r="A64" s="70"/>
      <c r="C64" s="69" t="s">
        <v>47</v>
      </c>
      <c r="D64" s="100" t="s">
        <v>35</v>
      </c>
      <c r="E64" s="100"/>
      <c r="F64" s="100"/>
      <c r="G64" s="100"/>
      <c r="H64" s="100"/>
      <c r="I64" s="100"/>
      <c r="J64" s="100"/>
      <c r="K64" s="100"/>
      <c r="L64" s="100"/>
      <c r="M64" s="72"/>
      <c r="N64" s="72"/>
      <c r="O64" s="93">
        <f>+IF(Hoja1!F17="","",Hoja1!F17)</f>
        <v>1.2424608956960967</v>
      </c>
      <c r="P64" s="93"/>
      <c r="Q64" s="92"/>
      <c r="R64" s="92"/>
    </row>
    <row r="65" spans="1:18">
      <c r="A65" s="70"/>
      <c r="C65" s="69" t="s">
        <v>48</v>
      </c>
      <c r="D65" s="100" t="s">
        <v>37</v>
      </c>
      <c r="E65" s="100"/>
      <c r="F65" s="100"/>
      <c r="G65" s="100"/>
      <c r="H65" s="100"/>
      <c r="I65" s="100"/>
      <c r="J65" s="100"/>
      <c r="K65" s="100"/>
      <c r="L65" s="100"/>
      <c r="M65" s="72"/>
      <c r="N65" s="72"/>
      <c r="O65" s="91" t="s">
        <v>113</v>
      </c>
      <c r="P65" s="91"/>
      <c r="Q65" s="92"/>
      <c r="R65" s="92"/>
    </row>
    <row r="66" spans="1:18">
      <c r="A66" s="70"/>
      <c r="C66" s="69" t="s">
        <v>49</v>
      </c>
      <c r="D66" s="100" t="s">
        <v>38</v>
      </c>
      <c r="E66" s="100"/>
      <c r="F66" s="100"/>
      <c r="G66" s="100"/>
      <c r="H66" s="100"/>
      <c r="I66" s="100"/>
      <c r="J66" s="100"/>
      <c r="K66" s="100"/>
      <c r="L66" s="100"/>
      <c r="M66" s="72"/>
      <c r="N66" s="72"/>
      <c r="O66" s="91">
        <v>60</v>
      </c>
      <c r="P66" s="91"/>
      <c r="Q66" s="92"/>
      <c r="R66" s="92"/>
    </row>
    <row r="67" spans="1:18">
      <c r="A67" s="70"/>
      <c r="C67" s="69" t="s">
        <v>48</v>
      </c>
      <c r="D67" s="100" t="s">
        <v>39</v>
      </c>
      <c r="E67" s="100"/>
      <c r="F67" s="100"/>
      <c r="G67" s="100"/>
      <c r="H67" s="100"/>
      <c r="I67" s="100"/>
      <c r="J67" s="100"/>
      <c r="K67" s="100"/>
      <c r="L67" s="100"/>
      <c r="M67" s="72"/>
      <c r="N67" s="72"/>
      <c r="O67" s="93">
        <f>+IF(Hoja1!F18="","",Hoja1!F18)</f>
        <v>1.0639948456824537</v>
      </c>
      <c r="P67" s="93"/>
      <c r="Q67" s="92"/>
      <c r="R67" s="92"/>
    </row>
    <row r="68" spans="1:18">
      <c r="A68" s="70"/>
      <c r="O68" s="91"/>
      <c r="P68" s="91"/>
      <c r="Q68" s="92"/>
      <c r="R68" s="92"/>
    </row>
    <row r="69" spans="1:18">
      <c r="A69" s="70">
        <v>7</v>
      </c>
      <c r="B69" s="71" t="s">
        <v>57</v>
      </c>
      <c r="O69" s="91"/>
      <c r="P69" s="91"/>
      <c r="Q69" s="92"/>
      <c r="R69" s="92"/>
    </row>
    <row r="70" spans="1:18">
      <c r="A70" s="70"/>
      <c r="O70" s="91"/>
      <c r="P70" s="91"/>
      <c r="Q70" s="92"/>
      <c r="R70" s="92"/>
    </row>
    <row r="71" spans="1:18">
      <c r="A71" s="70"/>
      <c r="B71" s="69">
        <v>7.1</v>
      </c>
      <c r="C71" s="100" t="s">
        <v>58</v>
      </c>
      <c r="D71" s="100"/>
      <c r="E71" s="100"/>
      <c r="F71" s="100"/>
      <c r="G71" s="100"/>
      <c r="H71" s="100"/>
      <c r="I71" s="100"/>
      <c r="J71" s="100"/>
      <c r="K71" s="100"/>
      <c r="L71" s="100"/>
      <c r="M71" s="72"/>
      <c r="N71" s="72"/>
      <c r="O71" s="95">
        <v>2.6875499999999999</v>
      </c>
      <c r="P71" s="95"/>
      <c r="Q71" s="92"/>
      <c r="R71" s="92"/>
    </row>
    <row r="72" spans="1:18">
      <c r="A72" s="70"/>
      <c r="B72" s="69">
        <v>7.2</v>
      </c>
      <c r="C72" s="100" t="s">
        <v>59</v>
      </c>
      <c r="D72" s="100"/>
      <c r="E72" s="100"/>
      <c r="F72" s="100"/>
      <c r="G72" s="100"/>
      <c r="H72" s="100"/>
      <c r="I72" s="100"/>
      <c r="J72" s="100"/>
      <c r="K72" s="100"/>
      <c r="L72" s="100"/>
      <c r="M72" s="72"/>
      <c r="N72" s="72"/>
      <c r="O72" s="95">
        <v>0.45</v>
      </c>
      <c r="P72" s="95"/>
      <c r="Q72" s="92"/>
      <c r="R72" s="92"/>
    </row>
    <row r="73" spans="1:18">
      <c r="A73" s="70"/>
      <c r="B73" s="69">
        <v>7.3</v>
      </c>
      <c r="C73" s="100" t="s">
        <v>60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72"/>
      <c r="N73" s="72"/>
      <c r="O73" s="91"/>
      <c r="P73" s="91"/>
      <c r="Q73" s="92"/>
      <c r="R73" s="92"/>
    </row>
    <row r="74" spans="1:18">
      <c r="A74" s="70"/>
      <c r="B74" s="69">
        <v>7.4</v>
      </c>
      <c r="C74" s="100" t="s">
        <v>61</v>
      </c>
      <c r="D74" s="100"/>
      <c r="E74" s="100"/>
      <c r="F74" s="100"/>
      <c r="G74" s="100"/>
      <c r="H74" s="100"/>
      <c r="I74" s="100"/>
      <c r="J74" s="100"/>
      <c r="K74" s="100"/>
      <c r="L74" s="100"/>
      <c r="M74" s="72"/>
      <c r="N74" s="72"/>
      <c r="O74" s="95">
        <v>1.1000000000000001</v>
      </c>
      <c r="P74" s="95"/>
      <c r="Q74" s="92"/>
      <c r="R74" s="92"/>
    </row>
    <row r="75" spans="1:18">
      <c r="A75" s="70"/>
      <c r="B75" s="69">
        <v>7.5</v>
      </c>
      <c r="C75" s="100" t="s">
        <v>62</v>
      </c>
      <c r="D75" s="100"/>
      <c r="E75" s="100"/>
      <c r="F75" s="100"/>
      <c r="G75" s="100"/>
      <c r="H75" s="100"/>
      <c r="I75" s="100"/>
      <c r="J75" s="100"/>
      <c r="K75" s="100"/>
      <c r="L75" s="100"/>
      <c r="M75" s="72"/>
      <c r="N75" s="72"/>
      <c r="O75" s="91">
        <v>1.28</v>
      </c>
      <c r="P75" s="91"/>
      <c r="Q75" s="92"/>
      <c r="R75" s="92"/>
    </row>
    <row r="76" spans="1:18">
      <c r="A76" s="70"/>
      <c r="B76" s="69">
        <v>7.6</v>
      </c>
      <c r="C76" s="100" t="s">
        <v>128</v>
      </c>
      <c r="D76" s="100"/>
      <c r="E76" s="100"/>
      <c r="F76" s="100"/>
      <c r="G76" s="100"/>
      <c r="H76" s="100"/>
      <c r="I76" s="100"/>
      <c r="J76" s="100"/>
      <c r="K76" s="100"/>
      <c r="L76" s="100"/>
      <c r="M76" s="72"/>
      <c r="N76" s="72"/>
      <c r="O76" s="95">
        <f>SUM(O72:P75)</f>
        <v>2.83</v>
      </c>
      <c r="P76" s="91"/>
      <c r="Q76" s="92"/>
      <c r="R76" s="92"/>
    </row>
    <row r="77" spans="1:18">
      <c r="A77" s="70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91"/>
      <c r="P77" s="91"/>
      <c r="Q77" s="92"/>
      <c r="R77" s="92"/>
    </row>
    <row r="78" spans="1:18">
      <c r="A78" s="70">
        <v>8</v>
      </c>
      <c r="B78" s="71" t="s">
        <v>63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91"/>
      <c r="P78" s="91"/>
      <c r="Q78" s="92"/>
      <c r="R78" s="92"/>
    </row>
    <row r="79" spans="1:18">
      <c r="A79" s="7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72"/>
      <c r="N79" s="72"/>
      <c r="O79" s="91"/>
      <c r="P79" s="91"/>
      <c r="Q79" s="92"/>
      <c r="R79" s="92"/>
    </row>
    <row r="80" spans="1:18">
      <c r="A80" s="70"/>
      <c r="B80" s="69">
        <v>8.1</v>
      </c>
      <c r="C80" s="100" t="s">
        <v>54</v>
      </c>
      <c r="D80" s="100"/>
      <c r="E80" s="100"/>
      <c r="F80" s="100"/>
      <c r="G80" s="100"/>
      <c r="H80" s="100"/>
      <c r="I80" s="100"/>
      <c r="J80" s="100"/>
      <c r="K80" s="100"/>
      <c r="L80" s="100"/>
      <c r="M80" s="72"/>
      <c r="N80" s="72"/>
      <c r="O80" s="94">
        <f>+IF(O32="","",LOG10(O32))</f>
        <v>6</v>
      </c>
      <c r="P80" s="94"/>
      <c r="Q80" s="92"/>
      <c r="R80" s="92"/>
    </row>
    <row r="81" spans="1:18">
      <c r="A81" s="70"/>
      <c r="B81" s="69">
        <v>8.1999999999999993</v>
      </c>
      <c r="C81" s="100" t="s">
        <v>55</v>
      </c>
      <c r="D81" s="100"/>
      <c r="E81" s="100"/>
      <c r="F81" s="100"/>
      <c r="G81" s="100"/>
      <c r="H81" s="100"/>
      <c r="I81" s="100"/>
      <c r="J81" s="100"/>
      <c r="K81" s="100"/>
      <c r="L81" s="100"/>
      <c r="M81" s="72"/>
      <c r="N81" s="72"/>
      <c r="O81" s="94">
        <f>+IF(O80="","",(O34*O35+9.36*LOG10(O71+1)-0.2+(LOG10((O41/(4.2-1.5))/(0.4+(1094/(POWER(O71+1,5.19)))))+2.32*LOG10(O28)-8.07)))</f>
        <v>5.9999933686316442</v>
      </c>
      <c r="P81" s="94"/>
      <c r="Q81" s="92"/>
      <c r="R81" s="92"/>
    </row>
    <row r="82" spans="1:18">
      <c r="A82" s="70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91"/>
      <c r="P82" s="91"/>
      <c r="Q82" s="92"/>
      <c r="R82" s="92"/>
    </row>
    <row r="83" spans="1:18">
      <c r="A83" s="70">
        <v>9</v>
      </c>
      <c r="B83" s="71" t="s">
        <v>64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91"/>
      <c r="P83" s="91"/>
      <c r="Q83" s="92"/>
      <c r="R83" s="92"/>
    </row>
    <row r="84" spans="1:18">
      <c r="A84" s="70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91"/>
      <c r="P84" s="91"/>
      <c r="Q84" s="92"/>
      <c r="R84" s="92"/>
    </row>
    <row r="85" spans="1:18">
      <c r="A85" s="70"/>
      <c r="B85" s="69">
        <v>9.1</v>
      </c>
      <c r="C85" s="100" t="s">
        <v>50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72"/>
      <c r="N85" s="72"/>
      <c r="O85" s="93">
        <f>+IF(O72="","",ROUND(O72/O56*2.54,1))</f>
        <v>2.5</v>
      </c>
      <c r="P85" s="93"/>
      <c r="Q85" s="92"/>
      <c r="R85" s="92"/>
    </row>
    <row r="86" spans="1:18">
      <c r="A86" s="70"/>
      <c r="B86" s="69">
        <v>9.1999999999999993</v>
      </c>
      <c r="C86" s="100" t="s">
        <v>51</v>
      </c>
      <c r="D86" s="100"/>
      <c r="E86" s="100"/>
      <c r="F86" s="100"/>
      <c r="G86" s="100"/>
      <c r="H86" s="100"/>
      <c r="I86" s="100"/>
      <c r="J86" s="100"/>
      <c r="K86" s="100"/>
      <c r="L86" s="100"/>
      <c r="M86" s="72"/>
      <c r="N86" s="72"/>
      <c r="O86" s="93" t="str">
        <f>+IF(O73="","",ROUND(O73/O57*2.54,1))</f>
        <v/>
      </c>
      <c r="P86" s="93"/>
      <c r="Q86" s="92"/>
      <c r="R86" s="92"/>
    </row>
    <row r="87" spans="1:18">
      <c r="A87" s="70"/>
      <c r="B87" s="69">
        <v>9.3000000000000007</v>
      </c>
      <c r="C87" s="100" t="s">
        <v>52</v>
      </c>
      <c r="D87" s="100"/>
      <c r="E87" s="100"/>
      <c r="F87" s="100"/>
      <c r="G87" s="100"/>
      <c r="H87" s="100"/>
      <c r="I87" s="100"/>
      <c r="J87" s="100"/>
      <c r="K87" s="100"/>
      <c r="L87" s="100"/>
      <c r="M87" s="72"/>
      <c r="N87" s="72"/>
      <c r="O87" s="93">
        <f>+IF(O74="","",ROUND(O74/O58*2.54,1))</f>
        <v>20</v>
      </c>
      <c r="P87" s="93"/>
      <c r="Q87" s="92"/>
      <c r="R87" s="92"/>
    </row>
    <row r="88" spans="1:18">
      <c r="A88" s="70"/>
      <c r="B88" s="69">
        <v>9.4</v>
      </c>
      <c r="C88" s="100" t="s">
        <v>53</v>
      </c>
      <c r="D88" s="100"/>
      <c r="E88" s="100"/>
      <c r="F88" s="100"/>
      <c r="G88" s="100"/>
      <c r="H88" s="100"/>
      <c r="I88" s="100"/>
      <c r="J88" s="100"/>
      <c r="K88" s="100"/>
      <c r="L88" s="100"/>
      <c r="M88" s="72"/>
      <c r="N88" s="72"/>
      <c r="O88" s="93">
        <f>+IF(O75="","",ROUND(O75/O59*2.54,1))</f>
        <v>25</v>
      </c>
      <c r="P88" s="93"/>
      <c r="Q88" s="92"/>
      <c r="R88" s="92"/>
    </row>
    <row r="89" spans="1:18">
      <c r="A89" s="70"/>
      <c r="O89" s="91"/>
      <c r="P89" s="91"/>
      <c r="Q89" s="92"/>
      <c r="R89" s="92"/>
    </row>
    <row r="90" spans="1:18">
      <c r="A90" s="70">
        <v>10</v>
      </c>
      <c r="B90" s="71" t="s">
        <v>56</v>
      </c>
      <c r="O90" s="91"/>
      <c r="P90" s="91"/>
      <c r="Q90" s="92"/>
      <c r="R90" s="92"/>
    </row>
    <row r="91" spans="1:18">
      <c r="A91" s="70"/>
      <c r="O91" s="91"/>
      <c r="P91" s="91"/>
      <c r="Q91" s="92"/>
      <c r="R91" s="92"/>
    </row>
    <row r="92" spans="1:18">
      <c r="A92" s="70"/>
      <c r="B92" s="69">
        <v>8.1</v>
      </c>
      <c r="C92" s="100" t="s">
        <v>129</v>
      </c>
      <c r="D92" s="100"/>
      <c r="E92" s="100"/>
      <c r="F92" s="100"/>
      <c r="G92" s="100"/>
      <c r="H92" s="100"/>
      <c r="I92" s="100"/>
      <c r="J92" s="100"/>
      <c r="K92" s="100"/>
      <c r="L92" s="100"/>
      <c r="M92" s="72"/>
      <c r="N92" s="72"/>
      <c r="O92" s="91" t="str">
        <f>+IF(O71="","",IF((O76-O71)&gt;0,"Eficiente","Deficiente"))</f>
        <v>Eficiente</v>
      </c>
      <c r="P92" s="91"/>
      <c r="Q92" s="92"/>
      <c r="R92" s="92"/>
    </row>
    <row r="93" spans="1:18">
      <c r="A93" s="70"/>
    </row>
    <row r="94" spans="1:18">
      <c r="A94" s="70"/>
    </row>
    <row r="95" spans="1:18">
      <c r="A95" s="70"/>
    </row>
    <row r="96" spans="1:18">
      <c r="A96" s="70"/>
    </row>
    <row r="97" spans="1:1">
      <c r="A97" s="70"/>
    </row>
    <row r="98" spans="1:1">
      <c r="A98" s="70"/>
    </row>
    <row r="99" spans="1:1">
      <c r="A99" s="70"/>
    </row>
    <row r="100" spans="1:1">
      <c r="A100" s="70"/>
    </row>
    <row r="101" spans="1:1">
      <c r="A101" s="70"/>
    </row>
    <row r="102" spans="1:1">
      <c r="A102" s="70"/>
    </row>
    <row r="103" spans="1:1">
      <c r="A103" s="70"/>
    </row>
    <row r="104" spans="1:1">
      <c r="A104" s="70"/>
    </row>
    <row r="105" spans="1:1">
      <c r="A105" s="70"/>
    </row>
    <row r="106" spans="1:1">
      <c r="A106" s="70"/>
    </row>
    <row r="107" spans="1:1">
      <c r="A107" s="70"/>
    </row>
    <row r="108" spans="1:1">
      <c r="A108" s="70"/>
    </row>
    <row r="109" spans="1:1">
      <c r="A109" s="70"/>
    </row>
    <row r="110" spans="1:1">
      <c r="A110" s="70"/>
    </row>
    <row r="111" spans="1:1">
      <c r="A111" s="70"/>
    </row>
    <row r="112" spans="1:1">
      <c r="A112" s="70"/>
    </row>
    <row r="113" spans="1:1">
      <c r="A113" s="70"/>
    </row>
    <row r="114" spans="1:1">
      <c r="A114" s="70"/>
    </row>
    <row r="115" spans="1:1">
      <c r="A115" s="70"/>
    </row>
    <row r="116" spans="1:1">
      <c r="A116" s="70"/>
    </row>
    <row r="117" spans="1:1">
      <c r="A117" s="70"/>
    </row>
    <row r="118" spans="1:1">
      <c r="A118" s="70"/>
    </row>
    <row r="119" spans="1:1">
      <c r="A119" s="70"/>
    </row>
    <row r="120" spans="1:1">
      <c r="A120" s="70"/>
    </row>
    <row r="121" spans="1:1">
      <c r="A121" s="70"/>
    </row>
    <row r="122" spans="1:1">
      <c r="A122" s="70"/>
    </row>
    <row r="123" spans="1:1">
      <c r="A123" s="70"/>
    </row>
    <row r="124" spans="1:1">
      <c r="A124" s="70"/>
    </row>
    <row r="125" spans="1:1">
      <c r="A125" s="70"/>
    </row>
    <row r="126" spans="1:1">
      <c r="A126" s="70"/>
    </row>
    <row r="127" spans="1:1">
      <c r="A127" s="70"/>
    </row>
    <row r="128" spans="1:1">
      <c r="A128" s="70"/>
    </row>
    <row r="129" spans="1:1">
      <c r="A129" s="70"/>
    </row>
    <row r="130" spans="1:1">
      <c r="A130" s="70"/>
    </row>
    <row r="131" spans="1:1">
      <c r="A131" s="70"/>
    </row>
    <row r="132" spans="1:1">
      <c r="A132" s="70"/>
    </row>
    <row r="133" spans="1:1">
      <c r="A133" s="70"/>
    </row>
    <row r="134" spans="1:1">
      <c r="A134" s="70"/>
    </row>
    <row r="135" spans="1:1">
      <c r="A135" s="70"/>
    </row>
    <row r="136" spans="1:1">
      <c r="A136" s="70"/>
    </row>
    <row r="137" spans="1:1">
      <c r="A137" s="70"/>
    </row>
    <row r="138" spans="1:1">
      <c r="A138" s="70"/>
    </row>
    <row r="139" spans="1:1">
      <c r="A139" s="70"/>
    </row>
    <row r="140" spans="1:1">
      <c r="A140" s="70"/>
    </row>
    <row r="141" spans="1:1">
      <c r="A141" s="70"/>
    </row>
    <row r="142" spans="1:1">
      <c r="A142" s="70"/>
    </row>
    <row r="143" spans="1:1">
      <c r="A143" s="70"/>
    </row>
    <row r="144" spans="1:1">
      <c r="A144" s="70"/>
    </row>
    <row r="145" spans="1:1">
      <c r="A145" s="70"/>
    </row>
    <row r="146" spans="1:1">
      <c r="A146" s="70"/>
    </row>
    <row r="147" spans="1:1">
      <c r="A147" s="70"/>
    </row>
    <row r="148" spans="1:1">
      <c r="A148" s="70"/>
    </row>
    <row r="149" spans="1:1">
      <c r="A149" s="70"/>
    </row>
    <row r="150" spans="1:1">
      <c r="A150" s="70"/>
    </row>
    <row r="151" spans="1:1">
      <c r="A151" s="70"/>
    </row>
    <row r="152" spans="1:1">
      <c r="A152" s="70"/>
    </row>
    <row r="153" spans="1:1">
      <c r="A153" s="70"/>
    </row>
    <row r="154" spans="1:1">
      <c r="A154" s="70"/>
    </row>
    <row r="155" spans="1:1">
      <c r="A155" s="70"/>
    </row>
    <row r="156" spans="1:1">
      <c r="A156" s="70"/>
    </row>
    <row r="157" spans="1:1">
      <c r="A157" s="70"/>
    </row>
    <row r="158" spans="1:1">
      <c r="A158" s="70"/>
    </row>
    <row r="159" spans="1:1">
      <c r="A159" s="70"/>
    </row>
    <row r="160" spans="1:1">
      <c r="A160" s="70"/>
    </row>
    <row r="161" spans="1:1">
      <c r="A161" s="70"/>
    </row>
    <row r="162" spans="1:1">
      <c r="A162" s="70"/>
    </row>
    <row r="163" spans="1:1">
      <c r="A163" s="70"/>
    </row>
    <row r="164" spans="1:1">
      <c r="A164" s="70"/>
    </row>
    <row r="165" spans="1:1">
      <c r="A165" s="70"/>
    </row>
    <row r="166" spans="1:1">
      <c r="A166" s="70"/>
    </row>
    <row r="167" spans="1:1">
      <c r="A167" s="70"/>
    </row>
    <row r="168" spans="1:1">
      <c r="A168" s="70"/>
    </row>
    <row r="169" spans="1:1">
      <c r="A169" s="70"/>
    </row>
    <row r="170" spans="1:1">
      <c r="A170" s="70"/>
    </row>
    <row r="171" spans="1:1">
      <c r="A171" s="70"/>
    </row>
    <row r="172" spans="1:1">
      <c r="A172" s="70"/>
    </row>
    <row r="173" spans="1:1">
      <c r="A173" s="70"/>
    </row>
    <row r="174" spans="1:1">
      <c r="A174" s="70"/>
    </row>
    <row r="175" spans="1:1">
      <c r="A175" s="70"/>
    </row>
    <row r="176" spans="1:1">
      <c r="A176" s="70"/>
    </row>
    <row r="177" spans="1:1">
      <c r="A177" s="70"/>
    </row>
    <row r="178" spans="1:1">
      <c r="A178" s="70"/>
    </row>
    <row r="179" spans="1:1">
      <c r="A179" s="70"/>
    </row>
    <row r="180" spans="1:1">
      <c r="A180" s="70"/>
    </row>
    <row r="181" spans="1:1">
      <c r="A181" s="70"/>
    </row>
    <row r="182" spans="1:1">
      <c r="A182" s="70"/>
    </row>
    <row r="183" spans="1:1">
      <c r="A183" s="70"/>
    </row>
    <row r="184" spans="1:1">
      <c r="A184" s="70"/>
    </row>
    <row r="185" spans="1:1">
      <c r="A185" s="70"/>
    </row>
    <row r="186" spans="1:1">
      <c r="A186" s="70"/>
    </row>
    <row r="187" spans="1:1">
      <c r="A187" s="70"/>
    </row>
    <row r="188" spans="1:1">
      <c r="A188" s="70"/>
    </row>
    <row r="189" spans="1:1">
      <c r="A189" s="70"/>
    </row>
    <row r="190" spans="1:1">
      <c r="A190" s="70"/>
    </row>
    <row r="191" spans="1:1">
      <c r="A191" s="70"/>
    </row>
    <row r="192" spans="1:1">
      <c r="A192" s="70"/>
    </row>
    <row r="193" spans="1:1">
      <c r="A193" s="70"/>
    </row>
    <row r="194" spans="1:1">
      <c r="A194" s="70"/>
    </row>
    <row r="195" spans="1:1">
      <c r="A195" s="70"/>
    </row>
    <row r="196" spans="1:1">
      <c r="A196" s="70"/>
    </row>
    <row r="197" spans="1:1">
      <c r="A197" s="70"/>
    </row>
    <row r="198" spans="1:1">
      <c r="A198" s="70"/>
    </row>
    <row r="199" spans="1:1">
      <c r="A199" s="70"/>
    </row>
    <row r="200" spans="1:1">
      <c r="A200" s="70"/>
    </row>
    <row r="201" spans="1:1">
      <c r="A201" s="70"/>
    </row>
    <row r="202" spans="1:1">
      <c r="A202" s="70"/>
    </row>
    <row r="203" spans="1:1">
      <c r="A203" s="70"/>
    </row>
    <row r="204" spans="1:1">
      <c r="A204" s="70"/>
    </row>
    <row r="205" spans="1:1">
      <c r="A205" s="70"/>
    </row>
    <row r="206" spans="1:1">
      <c r="A206" s="70"/>
    </row>
    <row r="207" spans="1:1">
      <c r="A207" s="70"/>
    </row>
    <row r="208" spans="1:1">
      <c r="A208" s="70"/>
    </row>
    <row r="209" spans="1:1">
      <c r="A209" s="70"/>
    </row>
    <row r="210" spans="1:1">
      <c r="A210" s="70"/>
    </row>
    <row r="211" spans="1:1">
      <c r="A211" s="70"/>
    </row>
    <row r="212" spans="1:1">
      <c r="A212" s="70"/>
    </row>
    <row r="213" spans="1:1">
      <c r="A213" s="70"/>
    </row>
    <row r="214" spans="1:1">
      <c r="A214" s="70"/>
    </row>
    <row r="215" spans="1:1">
      <c r="A215" s="70"/>
    </row>
    <row r="216" spans="1:1">
      <c r="A216" s="70"/>
    </row>
    <row r="217" spans="1:1">
      <c r="A217" s="70"/>
    </row>
    <row r="218" spans="1:1">
      <c r="A218" s="70"/>
    </row>
    <row r="219" spans="1:1">
      <c r="A219" s="70"/>
    </row>
    <row r="220" spans="1:1">
      <c r="A220" s="70"/>
    </row>
    <row r="221" spans="1:1">
      <c r="A221" s="70"/>
    </row>
    <row r="222" spans="1:1">
      <c r="A222" s="70"/>
    </row>
  </sheetData>
  <mergeCells count="204">
    <mergeCell ref="C81:L81"/>
    <mergeCell ref="C85:L85"/>
    <mergeCell ref="C86:L86"/>
    <mergeCell ref="C87:L87"/>
    <mergeCell ref="C88:L88"/>
    <mergeCell ref="C35:L35"/>
    <mergeCell ref="C39:L39"/>
    <mergeCell ref="C40:L40"/>
    <mergeCell ref="C41:L41"/>
    <mergeCell ref="C45:L45"/>
    <mergeCell ref="D50:L50"/>
    <mergeCell ref="D51:L51"/>
    <mergeCell ref="D52:L52"/>
    <mergeCell ref="C80:L80"/>
    <mergeCell ref="D56:L56"/>
    <mergeCell ref="D57:L57"/>
    <mergeCell ref="D58:L58"/>
    <mergeCell ref="D59:L59"/>
    <mergeCell ref="D62:L62"/>
    <mergeCell ref="D63:L63"/>
    <mergeCell ref="D64:L64"/>
    <mergeCell ref="D65:L65"/>
    <mergeCell ref="D66:L66"/>
    <mergeCell ref="D67:L67"/>
    <mergeCell ref="O20:P20"/>
    <mergeCell ref="Q20:R20"/>
    <mergeCell ref="O21:P21"/>
    <mergeCell ref="Q21:R21"/>
    <mergeCell ref="O22:P22"/>
    <mergeCell ref="Q22:R22"/>
    <mergeCell ref="C28:L28"/>
    <mergeCell ref="C92:L92"/>
    <mergeCell ref="C71:L71"/>
    <mergeCell ref="C72:L72"/>
    <mergeCell ref="C73:L73"/>
    <mergeCell ref="C74:L74"/>
    <mergeCell ref="C75:L75"/>
    <mergeCell ref="C79:L79"/>
    <mergeCell ref="C76:L76"/>
    <mergeCell ref="C20:L20"/>
    <mergeCell ref="C21:L21"/>
    <mergeCell ref="C22:L22"/>
    <mergeCell ref="C23:L23"/>
    <mergeCell ref="C27:L27"/>
    <mergeCell ref="D53:L53"/>
    <mergeCell ref="C32:L32"/>
    <mergeCell ref="C33:L33"/>
    <mergeCell ref="C34:L34"/>
    <mergeCell ref="O26:P26"/>
    <mergeCell ref="Q26:R26"/>
    <mergeCell ref="O27:P27"/>
    <mergeCell ref="Q27:R27"/>
    <mergeCell ref="O28:P28"/>
    <mergeCell ref="Q28:R28"/>
    <mergeCell ref="O23:P23"/>
    <mergeCell ref="Q23:R23"/>
    <mergeCell ref="O24:P24"/>
    <mergeCell ref="Q24:R24"/>
    <mergeCell ref="O25:P25"/>
    <mergeCell ref="Q25:R25"/>
    <mergeCell ref="O32:P32"/>
    <mergeCell ref="Q32:R32"/>
    <mergeCell ref="O33:P33"/>
    <mergeCell ref="Q33:R33"/>
    <mergeCell ref="O34:P34"/>
    <mergeCell ref="Q34:R34"/>
    <mergeCell ref="O29:P29"/>
    <mergeCell ref="Q29:R29"/>
    <mergeCell ref="O30:P30"/>
    <mergeCell ref="Q30:R30"/>
    <mergeCell ref="O31:P31"/>
    <mergeCell ref="Q31:R31"/>
    <mergeCell ref="O38:P38"/>
    <mergeCell ref="Q38:R38"/>
    <mergeCell ref="O39:P39"/>
    <mergeCell ref="Q39:R39"/>
    <mergeCell ref="O40:P40"/>
    <mergeCell ref="Q40:R40"/>
    <mergeCell ref="O35:P35"/>
    <mergeCell ref="Q35:R35"/>
    <mergeCell ref="O36:P36"/>
    <mergeCell ref="Q36:R36"/>
    <mergeCell ref="O37:P37"/>
    <mergeCell ref="Q37:R37"/>
    <mergeCell ref="O44:P44"/>
    <mergeCell ref="Q44:R44"/>
    <mergeCell ref="O45:P45"/>
    <mergeCell ref="Q45:R45"/>
    <mergeCell ref="O46:P46"/>
    <mergeCell ref="Q46:R46"/>
    <mergeCell ref="O41:P41"/>
    <mergeCell ref="Q41:R41"/>
    <mergeCell ref="O42:P42"/>
    <mergeCell ref="Q42:R42"/>
    <mergeCell ref="O43:P43"/>
    <mergeCell ref="Q43:R43"/>
    <mergeCell ref="O50:P50"/>
    <mergeCell ref="Q50:R50"/>
    <mergeCell ref="O51:P51"/>
    <mergeCell ref="Q51:R51"/>
    <mergeCell ref="O52:P52"/>
    <mergeCell ref="Q52:R52"/>
    <mergeCell ref="O47:P47"/>
    <mergeCell ref="Q47:R47"/>
    <mergeCell ref="O48:P48"/>
    <mergeCell ref="Q48:R48"/>
    <mergeCell ref="O49:P49"/>
    <mergeCell ref="Q49:R49"/>
    <mergeCell ref="O56:P56"/>
    <mergeCell ref="Q56:R56"/>
    <mergeCell ref="O57:P57"/>
    <mergeCell ref="Q57:R57"/>
    <mergeCell ref="O58:P58"/>
    <mergeCell ref="Q58:R58"/>
    <mergeCell ref="O53:P53"/>
    <mergeCell ref="Q53:R53"/>
    <mergeCell ref="O54:P54"/>
    <mergeCell ref="Q54:R54"/>
    <mergeCell ref="O55:P55"/>
    <mergeCell ref="Q55:R55"/>
    <mergeCell ref="O62:P62"/>
    <mergeCell ref="Q62:R62"/>
    <mergeCell ref="O63:P63"/>
    <mergeCell ref="Q63:R63"/>
    <mergeCell ref="O64:P64"/>
    <mergeCell ref="Q64:R64"/>
    <mergeCell ref="O59:P59"/>
    <mergeCell ref="Q59:R59"/>
    <mergeCell ref="O60:P60"/>
    <mergeCell ref="Q60:R60"/>
    <mergeCell ref="O61:P61"/>
    <mergeCell ref="Q61:R61"/>
    <mergeCell ref="O68:P68"/>
    <mergeCell ref="Q68:R68"/>
    <mergeCell ref="O69:P69"/>
    <mergeCell ref="Q69:R69"/>
    <mergeCell ref="O70:P70"/>
    <mergeCell ref="Q70:R70"/>
    <mergeCell ref="O65:P65"/>
    <mergeCell ref="Q65:R65"/>
    <mergeCell ref="O66:P66"/>
    <mergeCell ref="Q66:R66"/>
    <mergeCell ref="O67:P67"/>
    <mergeCell ref="Q67:R67"/>
    <mergeCell ref="Q75:R75"/>
    <mergeCell ref="O77:P77"/>
    <mergeCell ref="Q77:R77"/>
    <mergeCell ref="O76:P76"/>
    <mergeCell ref="Q76:R76"/>
    <mergeCell ref="O71:P71"/>
    <mergeCell ref="Q71:R71"/>
    <mergeCell ref="O72:P72"/>
    <mergeCell ref="Q72:R72"/>
    <mergeCell ref="O73:P73"/>
    <mergeCell ref="Q73:R73"/>
    <mergeCell ref="O92:P92"/>
    <mergeCell ref="Q92:R92"/>
    <mergeCell ref="O87:P87"/>
    <mergeCell ref="Q87:R87"/>
    <mergeCell ref="O88:P88"/>
    <mergeCell ref="Q88:R88"/>
    <mergeCell ref="O89:P89"/>
    <mergeCell ref="Q89:R89"/>
    <mergeCell ref="O84:P84"/>
    <mergeCell ref="Q84:R84"/>
    <mergeCell ref="O85:P85"/>
    <mergeCell ref="Q85:R85"/>
    <mergeCell ref="O86:P86"/>
    <mergeCell ref="Q86:R86"/>
    <mergeCell ref="A1:P1"/>
    <mergeCell ref="A2:P2"/>
    <mergeCell ref="A5:C5"/>
    <mergeCell ref="A6:C6"/>
    <mergeCell ref="A7:C7"/>
    <mergeCell ref="O90:P90"/>
    <mergeCell ref="Q90:R90"/>
    <mergeCell ref="O91:P91"/>
    <mergeCell ref="Q91:R91"/>
    <mergeCell ref="O81:P81"/>
    <mergeCell ref="Q81:R81"/>
    <mergeCell ref="O82:P82"/>
    <mergeCell ref="Q82:R82"/>
    <mergeCell ref="O83:P83"/>
    <mergeCell ref="Q83:R83"/>
    <mergeCell ref="O78:P78"/>
    <mergeCell ref="Q78:R78"/>
    <mergeCell ref="O79:P79"/>
    <mergeCell ref="Q79:R79"/>
    <mergeCell ref="O80:P80"/>
    <mergeCell ref="Q80:R80"/>
    <mergeCell ref="O74:P74"/>
    <mergeCell ref="Q74:R74"/>
    <mergeCell ref="O75:P75"/>
    <mergeCell ref="A10:P10"/>
    <mergeCell ref="A8:C8"/>
    <mergeCell ref="A3:P3"/>
    <mergeCell ref="O5:P5"/>
    <mergeCell ref="O6:P6"/>
    <mergeCell ref="O7:P7"/>
    <mergeCell ref="O8:P8"/>
    <mergeCell ref="E5:J5"/>
    <mergeCell ref="E6:J6"/>
    <mergeCell ref="E7:J7"/>
    <mergeCell ref="E8:J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rowBreaks count="1" manualBreakCount="1">
    <brk id="60" max="15" man="1"/>
  </rowBreaks>
  <legacyDrawing r:id="rId2"/>
  <oleObjects>
    <oleObject progId="Equation.3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workbookViewId="0">
      <selection activeCell="M11" sqref="M11"/>
    </sheetView>
  </sheetViews>
  <sheetFormatPr baseColWidth="10" defaultColWidth="5.7109375" defaultRowHeight="15"/>
  <cols>
    <col min="1" max="1" width="11" customWidth="1"/>
    <col min="12" max="12" width="9.140625" customWidth="1"/>
    <col min="13" max="13" width="9.28515625" customWidth="1"/>
  </cols>
  <sheetData>
    <row r="2" spans="1:13">
      <c r="A2" s="107" t="s">
        <v>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0"/>
      <c r="B4" s="108" t="s">
        <v>66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21"/>
    </row>
    <row r="5" spans="1:13">
      <c r="A5" s="109" t="s">
        <v>67</v>
      </c>
      <c r="B5" s="112" t="s">
        <v>68</v>
      </c>
      <c r="C5" s="112"/>
      <c r="D5" s="112"/>
      <c r="E5" s="112"/>
      <c r="F5" s="112"/>
      <c r="G5" s="112"/>
      <c r="H5" s="112"/>
      <c r="I5" s="112"/>
      <c r="J5" s="112"/>
      <c r="K5" s="112"/>
      <c r="L5" s="2" t="s">
        <v>69</v>
      </c>
      <c r="M5" s="3">
        <v>2.5000000000000001E-2</v>
      </c>
    </row>
    <row r="6" spans="1:13">
      <c r="A6" s="110"/>
      <c r="B6" s="106" t="s">
        <v>70</v>
      </c>
      <c r="C6" s="106"/>
      <c r="D6" s="106"/>
      <c r="E6" s="106"/>
      <c r="F6" s="106"/>
      <c r="G6" s="106"/>
      <c r="H6" s="106"/>
      <c r="I6" s="106"/>
      <c r="J6" s="106"/>
      <c r="K6" s="106"/>
      <c r="L6" s="4" t="s">
        <v>69</v>
      </c>
      <c r="M6" s="5">
        <v>0.2</v>
      </c>
    </row>
    <row r="7" spans="1:13">
      <c r="A7" s="110"/>
      <c r="B7" s="113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6" t="s">
        <v>69</v>
      </c>
      <c r="M7" s="7">
        <v>0.25</v>
      </c>
    </row>
    <row r="8" spans="1:13">
      <c r="A8" s="110"/>
      <c r="B8" s="105" t="s">
        <v>44</v>
      </c>
      <c r="C8" s="105"/>
      <c r="D8" s="105"/>
      <c r="E8" s="105"/>
      <c r="F8" s="105"/>
      <c r="G8" s="105"/>
      <c r="H8" s="105"/>
      <c r="I8" s="105"/>
      <c r="J8" s="105"/>
      <c r="K8" s="105"/>
      <c r="L8" s="8" t="s">
        <v>72</v>
      </c>
      <c r="M8" s="9">
        <v>80</v>
      </c>
    </row>
    <row r="9" spans="1:13">
      <c r="A9" s="110"/>
      <c r="B9" s="106" t="s">
        <v>43</v>
      </c>
      <c r="C9" s="106"/>
      <c r="D9" s="106"/>
      <c r="E9" s="106"/>
      <c r="F9" s="106"/>
      <c r="G9" s="106"/>
      <c r="H9" s="106"/>
      <c r="I9" s="106"/>
      <c r="J9" s="106"/>
      <c r="K9" s="106"/>
      <c r="L9" s="10" t="s">
        <v>72</v>
      </c>
      <c r="M9" s="11">
        <v>60</v>
      </c>
    </row>
    <row r="10" spans="1:13">
      <c r="A10" s="110"/>
      <c r="B10" s="106" t="s">
        <v>73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" t="s">
        <v>72</v>
      </c>
      <c r="M10" s="11">
        <v>25</v>
      </c>
    </row>
    <row r="11" spans="1:13">
      <c r="A11" s="110"/>
      <c r="B11" s="106" t="s">
        <v>74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" t="s">
        <v>72</v>
      </c>
      <c r="M11" s="12">
        <f>+IF(M10="","",M10)</f>
        <v>25</v>
      </c>
    </row>
    <row r="12" spans="1:13">
      <c r="A12" s="111"/>
      <c r="B12" s="104" t="s">
        <v>75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3" t="s">
        <v>76</v>
      </c>
      <c r="M12" s="14">
        <f>+IF(M11="","",2555*POWER(M11,0.64))</f>
        <v>20048.067229428838</v>
      </c>
    </row>
    <row r="13" spans="1:13">
      <c r="A13" s="101" t="s">
        <v>77</v>
      </c>
      <c r="B13" s="105" t="s">
        <v>78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2"/>
      <c r="M13" s="9"/>
    </row>
    <row r="14" spans="1:13">
      <c r="A14" s="101"/>
      <c r="B14" s="106" t="s">
        <v>79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4" t="s">
        <v>72</v>
      </c>
      <c r="M14" s="11"/>
    </row>
    <row r="15" spans="1:13">
      <c r="A15" s="101"/>
      <c r="B15" s="106" t="s">
        <v>75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" t="s">
        <v>76</v>
      </c>
      <c r="M15" s="15" t="str">
        <f>+IF(M14="","",2555*POWER(M14,0.64))</f>
        <v/>
      </c>
    </row>
    <row r="16" spans="1:13">
      <c r="A16" s="101"/>
      <c r="B16" s="106" t="s">
        <v>80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4" t="s">
        <v>81</v>
      </c>
      <c r="M16" s="12"/>
    </row>
    <row r="17" spans="1:13">
      <c r="A17" s="101"/>
      <c r="B17" s="104" t="s">
        <v>82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6" t="s">
        <v>72</v>
      </c>
      <c r="M17" s="17">
        <f>+IF(M11="","",AVERAGE(M14,M11))</f>
        <v>25</v>
      </c>
    </row>
    <row r="18" spans="1:13">
      <c r="A18" s="101" t="s">
        <v>83</v>
      </c>
      <c r="B18" s="102" t="s">
        <v>84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2" t="s">
        <v>72</v>
      </c>
      <c r="M18" s="18">
        <f>+IF(M17="","",M17)</f>
        <v>25</v>
      </c>
    </row>
    <row r="19" spans="1:13" ht="20.25" customHeight="1">
      <c r="A19" s="101"/>
      <c r="B19" s="103" t="s">
        <v>85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6" t="s">
        <v>76</v>
      </c>
      <c r="M19" s="19">
        <f>+IF(M18="","",2555*POWER(M18,0.64))</f>
        <v>20048.067229428838</v>
      </c>
    </row>
  </sheetData>
  <mergeCells count="20">
    <mergeCell ref="A2:M2"/>
    <mergeCell ref="B4:L4"/>
    <mergeCell ref="A5:A12"/>
    <mergeCell ref="B5:K5"/>
    <mergeCell ref="B6:K6"/>
    <mergeCell ref="B7:K7"/>
    <mergeCell ref="B8:K8"/>
    <mergeCell ref="B9:K9"/>
    <mergeCell ref="B10:K10"/>
    <mergeCell ref="B11:K11"/>
    <mergeCell ref="A18:A19"/>
    <mergeCell ref="B18:K18"/>
    <mergeCell ref="B19:K19"/>
    <mergeCell ref="B12:K12"/>
    <mergeCell ref="A13:A17"/>
    <mergeCell ref="B13:K13"/>
    <mergeCell ref="B14:K14"/>
    <mergeCell ref="B15:K15"/>
    <mergeCell ref="B16:K16"/>
    <mergeCell ref="B17:K1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opLeftCell="A4" workbookViewId="0">
      <selection activeCell="L17" sqref="L17"/>
    </sheetView>
  </sheetViews>
  <sheetFormatPr baseColWidth="10" defaultColWidth="3.7109375" defaultRowHeight="12"/>
  <cols>
    <col min="1" max="3" width="12.28515625" style="1" customWidth="1"/>
    <col min="4" max="4" width="1.140625" style="1" customWidth="1"/>
    <col min="5" max="7" width="12.28515625" style="1" customWidth="1"/>
    <col min="8" max="8" width="1.140625" style="1" customWidth="1"/>
    <col min="9" max="10" width="12.28515625" style="1" customWidth="1"/>
    <col min="11" max="11" width="1.140625" style="1" customWidth="1"/>
    <col min="12" max="13" width="12.28515625" style="1" customWidth="1"/>
    <col min="14" max="16384" width="3.7109375" style="1"/>
  </cols>
  <sheetData>
    <row r="1" spans="1:13">
      <c r="A1" s="1" t="s">
        <v>86</v>
      </c>
      <c r="B1" s="1" t="s">
        <v>87</v>
      </c>
    </row>
    <row r="2" spans="1:13">
      <c r="A2" s="1" t="s">
        <v>87</v>
      </c>
      <c r="B2" s="1">
        <f>1000*0.101972</f>
        <v>101.97199999999999</v>
      </c>
    </row>
    <row r="3" spans="1:13">
      <c r="A3" s="1" t="s">
        <v>88</v>
      </c>
      <c r="B3" s="22">
        <v>0.10197199999999999</v>
      </c>
    </row>
    <row r="4" spans="1:13" ht="35.25" customHeight="1">
      <c r="A4" s="114" t="s">
        <v>89</v>
      </c>
      <c r="B4" s="114"/>
      <c r="C4" s="114"/>
      <c r="E4" s="114" t="s">
        <v>90</v>
      </c>
      <c r="F4" s="114"/>
      <c r="G4" s="114"/>
      <c r="I4" s="114" t="s">
        <v>91</v>
      </c>
      <c r="J4" s="114"/>
      <c r="L4" s="114" t="s">
        <v>92</v>
      </c>
      <c r="M4" s="114"/>
    </row>
    <row r="5" spans="1:13" ht="35.25" customHeight="1">
      <c r="A5" s="23" t="s">
        <v>93</v>
      </c>
      <c r="B5" s="23" t="s">
        <v>94</v>
      </c>
      <c r="C5" s="23" t="s">
        <v>95</v>
      </c>
      <c r="E5" s="23" t="s">
        <v>93</v>
      </c>
      <c r="F5" s="23" t="s">
        <v>94</v>
      </c>
      <c r="G5" s="23" t="s">
        <v>96</v>
      </c>
      <c r="I5" s="23" t="s">
        <v>97</v>
      </c>
      <c r="J5" s="23" t="s">
        <v>98</v>
      </c>
      <c r="L5" s="23" t="s">
        <v>97</v>
      </c>
      <c r="M5" s="23" t="s">
        <v>99</v>
      </c>
    </row>
    <row r="6" spans="1:13">
      <c r="A6" s="20">
        <v>5000</v>
      </c>
      <c r="B6" s="24">
        <f>+A6*$B$3</f>
        <v>509.85999999999996</v>
      </c>
      <c r="C6" s="20">
        <v>0.33</v>
      </c>
      <c r="E6" s="20">
        <v>1000</v>
      </c>
      <c r="F6" s="24">
        <f>+E6*$B$3</f>
        <v>101.97199999999999</v>
      </c>
      <c r="G6" s="25">
        <v>0.12</v>
      </c>
      <c r="I6" s="20">
        <v>40</v>
      </c>
      <c r="J6" s="25">
        <v>0.11</v>
      </c>
      <c r="L6" s="20">
        <v>10</v>
      </c>
      <c r="M6" s="25">
        <v>0.08</v>
      </c>
    </row>
    <row r="7" spans="1:13">
      <c r="A7" s="20">
        <v>6000</v>
      </c>
      <c r="B7" s="24">
        <f t="shared" ref="B7:B11" si="0">+A7*$B$3</f>
        <v>611.83199999999999</v>
      </c>
      <c r="C7" s="20">
        <v>0.36</v>
      </c>
      <c r="E7" s="20">
        <v>2000</v>
      </c>
      <c r="F7" s="24">
        <f t="shared" ref="F7:F13" si="1">+E7*$B$3</f>
        <v>203.94399999999999</v>
      </c>
      <c r="G7" s="25">
        <v>0.17</v>
      </c>
      <c r="I7" s="20">
        <v>50</v>
      </c>
      <c r="J7" s="25">
        <v>0.12</v>
      </c>
      <c r="L7" s="20">
        <v>20</v>
      </c>
      <c r="M7" s="25">
        <v>0.09</v>
      </c>
    </row>
    <row r="8" spans="1:13">
      <c r="A8" s="20">
        <v>7000</v>
      </c>
      <c r="B8" s="24">
        <f t="shared" si="0"/>
        <v>713.80399999999997</v>
      </c>
      <c r="C8" s="20">
        <v>0.39</v>
      </c>
      <c r="E8" s="20">
        <v>3000</v>
      </c>
      <c r="F8" s="24">
        <f t="shared" si="1"/>
        <v>305.916</v>
      </c>
      <c r="G8" s="25">
        <v>0.2</v>
      </c>
      <c r="I8" s="20">
        <v>60</v>
      </c>
      <c r="J8" s="25">
        <v>0.12</v>
      </c>
      <c r="L8" s="20">
        <v>30</v>
      </c>
      <c r="M8" s="25">
        <v>0.11</v>
      </c>
    </row>
    <row r="9" spans="1:13">
      <c r="A9" s="20">
        <v>8000</v>
      </c>
      <c r="B9" s="24">
        <f t="shared" si="0"/>
        <v>815.77599999999995</v>
      </c>
      <c r="C9" s="20">
        <v>0.41</v>
      </c>
      <c r="E9" s="20">
        <v>4000</v>
      </c>
      <c r="F9" s="24">
        <f t="shared" si="1"/>
        <v>407.88799999999998</v>
      </c>
      <c r="G9" s="25">
        <v>0.22</v>
      </c>
      <c r="I9" s="20">
        <v>70</v>
      </c>
      <c r="J9" s="25">
        <v>0.13</v>
      </c>
      <c r="L9" s="20">
        <v>40</v>
      </c>
      <c r="M9" s="25">
        <v>0.12</v>
      </c>
    </row>
    <row r="10" spans="1:13">
      <c r="A10" s="20">
        <v>9000</v>
      </c>
      <c r="B10" s="24">
        <f t="shared" si="0"/>
        <v>917.74799999999993</v>
      </c>
      <c r="C10" s="20">
        <v>0.43</v>
      </c>
      <c r="E10" s="20">
        <v>5000</v>
      </c>
      <c r="F10" s="24">
        <f t="shared" si="1"/>
        <v>509.85999999999996</v>
      </c>
      <c r="G10" s="25">
        <v>0.25</v>
      </c>
      <c r="I10" s="20">
        <v>80</v>
      </c>
      <c r="J10" s="25">
        <v>0.13</v>
      </c>
      <c r="L10" s="20">
        <v>50</v>
      </c>
      <c r="M10" s="25">
        <v>0.12</v>
      </c>
    </row>
    <row r="11" spans="1:13">
      <c r="A11" s="20">
        <v>10000</v>
      </c>
      <c r="B11" s="24">
        <f t="shared" si="0"/>
        <v>1019.7199999999999</v>
      </c>
      <c r="C11" s="20">
        <v>0.45</v>
      </c>
      <c r="E11" s="20">
        <v>6000</v>
      </c>
      <c r="F11" s="24">
        <f t="shared" si="1"/>
        <v>611.83199999999999</v>
      </c>
      <c r="G11" s="25">
        <v>0.27</v>
      </c>
      <c r="I11" s="20">
        <v>90</v>
      </c>
      <c r="J11" s="25">
        <v>0.14000000000000001</v>
      </c>
      <c r="L11" s="20">
        <v>60</v>
      </c>
      <c r="M11" s="25">
        <v>0.13</v>
      </c>
    </row>
    <row r="12" spans="1:13">
      <c r="E12" s="20">
        <v>7000</v>
      </c>
      <c r="F12" s="24">
        <f t="shared" si="1"/>
        <v>713.80399999999997</v>
      </c>
      <c r="G12" s="25">
        <v>0.28999999999999998</v>
      </c>
      <c r="I12" s="26">
        <v>100</v>
      </c>
      <c r="J12" s="27">
        <v>0.14000000000000001</v>
      </c>
    </row>
    <row r="13" spans="1:13">
      <c r="E13" s="20">
        <v>8000</v>
      </c>
      <c r="F13" s="24">
        <f t="shared" si="1"/>
        <v>815.77599999999995</v>
      </c>
      <c r="G13" s="25">
        <v>0.31</v>
      </c>
      <c r="I13" s="28"/>
      <c r="J13" s="29"/>
    </row>
    <row r="15" spans="1:13" ht="35.25" customHeight="1">
      <c r="A15" s="30">
        <f>+IF('Hoja de Diseño'!O50="","",'Hoja de Diseño'!O50)</f>
        <v>1500</v>
      </c>
      <c r="B15" s="31">
        <f>+IF(A15="","",IF(A15=0,0,IF(A15&lt;B7,C6,IF(A15&lt;B8,C7,IF(A15&lt;B9,C8,IF(A15&lt;B10,C9,IF(A15&lt;B11,C10,IF(A15&gt;1019,C11))))))))</f>
        <v>0.45</v>
      </c>
      <c r="E15" s="30">
        <f>+IF('[1]Cálculo de Diseño'!R29="","",'[1]Cálculo de Diseño'!R29)</f>
        <v>0</v>
      </c>
      <c r="F15" s="32">
        <f>+IF(E15="","",IF(E15=0,0,IF(E15&lt;F7,G6,IF(E15&lt;F8,G7,IF(E15&lt;F9,G8,IF(E15&lt;F10,G9,IF(E15&lt;F11,G10,IF(E15&lt;F12,G11,IF(E15&lt;F13,G12,IF(E15&gt;F13,G13))))))))))</f>
        <v>0</v>
      </c>
      <c r="I15" s="30">
        <f>+IF('[1]Cálculo de Diseño'!R30="","",'[1]Cálculo de Diseño'!R30*100)</f>
        <v>100</v>
      </c>
      <c r="J15" s="31">
        <f>+IF(I15="","",IF(I15=0,0,IF(I15&lt;I7,J6,IF(I15&lt;I8,J7,IF(I15&lt;I9,J8,IF(I15&lt;I10,J9,IF(I15&lt;I11,J10,IF(I15&lt;I12,J11,IF(I15&gt;99,J12)))))))))</f>
        <v>0.14000000000000001</v>
      </c>
      <c r="L15" s="30">
        <f>+IF('[1]Cálculo de Diseño'!R31="","",'[1]Cálculo de Diseño'!R31*100)</f>
        <v>60</v>
      </c>
      <c r="M15" s="31">
        <f>+IF(L15="","",IF(L15=0,0,IF(L15&lt;L7,M6,IF(L15&lt;L8,M7,IF(L15&lt;L9,M8,IF(L15&lt;L10,M9,IF(L15&lt;L11,M10,IF(L15&gt;59,M11))))))))</f>
        <v>0.13</v>
      </c>
    </row>
    <row r="16" spans="1:13" ht="4.5" customHeight="1">
      <c r="F16" s="33"/>
    </row>
    <row r="17" spans="1:13" ht="40.5" customHeight="1">
      <c r="A17" s="30"/>
      <c r="B17" s="32" t="str">
        <f>+IF(A17="","",IF(A17=0,0,IF(A17&lt;B7,C6,IF(A17&lt;B8,C7,IF(A17&lt;B9,C8,IF(A17&lt;B10,C9,IF(A17&lt;B11,C10,IF(A17&gt;1019,C11))))))))</f>
        <v/>
      </c>
      <c r="E17" s="30"/>
      <c r="F17" s="32" t="str">
        <f>+IF(E17="","",IF(E17=0,0,IF(E17&lt;F7,G6,IF(E17&lt;F8,G7,IF(E17&lt;F9,G8,IF(E17&lt;F10,G9,IF(E17&lt;F11,G10,IF(E17&lt;F12,G11,IF(E17&lt;F13,G12,IF(E17&gt;F13,G13))))))))))</f>
        <v/>
      </c>
      <c r="I17" s="30"/>
      <c r="J17" s="31" t="str">
        <f>+IF(I17="","",IF(I17=0,0,IF(I17&lt;I7,J6,IF(I17&lt;I8,J7,IF(I17&lt;I9,J8,IF(I17&lt;I10,J9,IF(I17&lt;I11,J10,IF(I17&lt;I12,J11,IF(I17&gt;99,J12)))))))))</f>
        <v/>
      </c>
      <c r="L17" s="30"/>
      <c r="M17" s="31" t="str">
        <f>+IF(L17="","",IF(L17=0,0,IF(L17&lt;L7,M6,IF(L17&lt;L8,M7,IF(L17&lt;L9,M8,IF(L17&lt;L10,M9,IF(L17&lt;L11,M10,IF(L17&gt;59,M11))))))))</f>
        <v/>
      </c>
    </row>
    <row r="18" spans="1:13" ht="5.25" customHeight="1"/>
    <row r="19" spans="1:13" ht="35.25" customHeight="1">
      <c r="A19" s="34" t="s">
        <v>100</v>
      </c>
      <c r="B19" s="35">
        <f>+IF('[1]Cálculo de Diseño'!R26="","",'[1]Cálculo de Diseño'!R26*100)</f>
        <v>0</v>
      </c>
    </row>
    <row r="20" spans="1:13" ht="5.25" customHeight="1"/>
    <row r="21" spans="1:13" ht="45" customHeight="1">
      <c r="A21" s="36" t="s">
        <v>101</v>
      </c>
      <c r="B21" s="37">
        <f>+IF($B$15="","",(B15*(1-($B$19/100))))</f>
        <v>0.45</v>
      </c>
      <c r="E21" s="36" t="s">
        <v>102</v>
      </c>
      <c r="F21" s="37">
        <f>+IF($F$15="","",(F15*(1-($B$19/100))))</f>
        <v>0</v>
      </c>
      <c r="I21" s="36" t="s">
        <v>103</v>
      </c>
      <c r="J21" s="37">
        <f>+IF($J$15="","",(J15*(1-($B$19/100))))</f>
        <v>0.14000000000000001</v>
      </c>
      <c r="L21" s="36" t="s">
        <v>104</v>
      </c>
      <c r="M21" s="37">
        <f>+IF($M$15="","",(M15*(1-($B$19/100))))</f>
        <v>0.13</v>
      </c>
    </row>
    <row r="22" spans="1:13" ht="7.5" customHeight="1"/>
    <row r="23" spans="1:13" ht="51.75" customHeight="1">
      <c r="A23" s="36" t="s">
        <v>105</v>
      </c>
      <c r="B23" s="37" t="str">
        <f>+IF($B$17="","",(B17*(1-($B$19/100))))</f>
        <v/>
      </c>
      <c r="E23" s="36" t="s">
        <v>106</v>
      </c>
      <c r="F23" s="37" t="str">
        <f>+IF($F$17="","",(F17*(1-($B$19/100))))</f>
        <v/>
      </c>
      <c r="I23" s="36" t="s">
        <v>107</v>
      </c>
      <c r="J23" s="37" t="str">
        <f>+IF($J$17="","",(J17*(1-($B$19/100))))</f>
        <v/>
      </c>
      <c r="L23" s="36" t="s">
        <v>108</v>
      </c>
      <c r="M23" s="37" t="str">
        <f>+IF($M$17="","",(M17*(1-($B$19/100))))</f>
        <v/>
      </c>
    </row>
    <row r="24" spans="1:13" ht="35.25" customHeight="1"/>
    <row r="25" spans="1:13" ht="35.25" customHeight="1"/>
    <row r="26" spans="1:13" ht="35.25" customHeight="1"/>
    <row r="27" spans="1:13" ht="35.25" customHeight="1"/>
    <row r="28" spans="1:13" ht="35.25" customHeight="1"/>
  </sheetData>
  <mergeCells count="4">
    <mergeCell ref="A4:C4"/>
    <mergeCell ref="E4:G4"/>
    <mergeCell ref="I4:J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L620"/>
  <sheetViews>
    <sheetView workbookViewId="0">
      <selection activeCell="I18" sqref="I18"/>
    </sheetView>
  </sheetViews>
  <sheetFormatPr baseColWidth="10" defaultColWidth="3.7109375" defaultRowHeight="12"/>
  <cols>
    <col min="1" max="1" width="12.28515625" style="38" customWidth="1"/>
    <col min="2" max="4" width="9.28515625" style="38" customWidth="1"/>
    <col min="5" max="5" width="10.28515625" style="38" customWidth="1"/>
    <col min="6" max="10" width="9.28515625" style="38" customWidth="1"/>
    <col min="11" max="11" width="3.7109375" style="38"/>
    <col min="12" max="12" width="6.140625" style="38" bestFit="1" customWidth="1"/>
    <col min="13" max="16384" width="3.7109375" style="38"/>
  </cols>
  <sheetData>
    <row r="3" spans="1:8">
      <c r="A3" s="121" t="s">
        <v>110</v>
      </c>
      <c r="B3" s="121"/>
      <c r="C3" s="121"/>
      <c r="D3" s="121"/>
      <c r="E3" s="121" t="s">
        <v>111</v>
      </c>
      <c r="F3" s="121"/>
      <c r="G3" s="121"/>
      <c r="H3" s="121"/>
    </row>
    <row r="4" spans="1:8">
      <c r="A4" s="119" t="s">
        <v>109</v>
      </c>
      <c r="B4" s="119"/>
      <c r="C4" s="119"/>
      <c r="D4" s="119"/>
      <c r="E4" s="120" t="s">
        <v>112</v>
      </c>
      <c r="F4" s="120"/>
      <c r="G4" s="120"/>
      <c r="H4" s="120"/>
    </row>
    <row r="5" spans="1:8">
      <c r="A5" s="119" t="s">
        <v>113</v>
      </c>
      <c r="B5" s="119"/>
      <c r="C5" s="119"/>
      <c r="D5" s="119"/>
      <c r="E5" s="120" t="s">
        <v>114</v>
      </c>
      <c r="F5" s="120"/>
      <c r="G5" s="120"/>
      <c r="H5" s="120"/>
    </row>
    <row r="6" spans="1:8">
      <c r="A6" s="119" t="s">
        <v>115</v>
      </c>
      <c r="B6" s="119"/>
      <c r="C6" s="119"/>
      <c r="D6" s="119"/>
      <c r="E6" s="120" t="s">
        <v>116</v>
      </c>
      <c r="F6" s="120"/>
      <c r="G6" s="120"/>
      <c r="H6" s="120"/>
    </row>
    <row r="7" spans="1:8">
      <c r="A7" s="119" t="s">
        <v>117</v>
      </c>
      <c r="B7" s="119"/>
      <c r="C7" s="119"/>
      <c r="D7" s="119"/>
      <c r="E7" s="120" t="s">
        <v>118</v>
      </c>
      <c r="F7" s="120"/>
      <c r="G7" s="120"/>
      <c r="H7" s="120"/>
    </row>
    <row r="8" spans="1:8">
      <c r="A8" s="119" t="s">
        <v>119</v>
      </c>
      <c r="B8" s="119"/>
      <c r="C8" s="119"/>
      <c r="D8" s="119"/>
      <c r="E8" s="120" t="s">
        <v>120</v>
      </c>
      <c r="F8" s="120"/>
      <c r="G8" s="120"/>
      <c r="H8" s="120"/>
    </row>
    <row r="9" spans="1:8">
      <c r="A9" s="114" t="s">
        <v>110</v>
      </c>
      <c r="B9" s="118" t="s">
        <v>121</v>
      </c>
      <c r="C9" s="118"/>
      <c r="D9" s="114"/>
      <c r="E9" s="114"/>
      <c r="F9" s="114"/>
      <c r="G9" s="114"/>
      <c r="H9" s="114"/>
    </row>
    <row r="10" spans="1:8">
      <c r="A10" s="117"/>
      <c r="B10" s="39">
        <v>0</v>
      </c>
      <c r="C10" s="40">
        <v>0.01</v>
      </c>
      <c r="D10" s="39">
        <v>0.01</v>
      </c>
      <c r="E10" s="40">
        <v>0.05</v>
      </c>
      <c r="F10" s="39">
        <v>0.05</v>
      </c>
      <c r="G10" s="40">
        <v>0.25</v>
      </c>
      <c r="H10" s="41">
        <v>0.25</v>
      </c>
    </row>
    <row r="11" spans="1:8">
      <c r="A11" s="42" t="s">
        <v>109</v>
      </c>
      <c r="B11" s="43">
        <v>1.4</v>
      </c>
      <c r="C11" s="44">
        <v>1.35</v>
      </c>
      <c r="D11" s="43">
        <v>1.35</v>
      </c>
      <c r="E11" s="44">
        <v>1.3</v>
      </c>
      <c r="F11" s="43">
        <v>1.3</v>
      </c>
      <c r="G11" s="44">
        <v>1.2</v>
      </c>
      <c r="H11" s="45">
        <v>1.2</v>
      </c>
    </row>
    <row r="12" spans="1:8">
      <c r="A12" s="42" t="s">
        <v>113</v>
      </c>
      <c r="B12" s="46">
        <v>1.35</v>
      </c>
      <c r="C12" s="47">
        <v>1.25</v>
      </c>
      <c r="D12" s="46">
        <v>1.25</v>
      </c>
      <c r="E12" s="47">
        <v>1.1499999999999999</v>
      </c>
      <c r="F12" s="46">
        <v>1.1499999999999999</v>
      </c>
      <c r="G12" s="47">
        <v>1</v>
      </c>
      <c r="H12" s="48">
        <v>1</v>
      </c>
    </row>
    <row r="13" spans="1:8">
      <c r="A13" s="42" t="s">
        <v>115</v>
      </c>
      <c r="B13" s="46">
        <v>1.25</v>
      </c>
      <c r="C13" s="47">
        <v>1.1499999999999999</v>
      </c>
      <c r="D13" s="46">
        <v>1.1499999999999999</v>
      </c>
      <c r="E13" s="47">
        <v>1.05</v>
      </c>
      <c r="F13" s="46">
        <v>1</v>
      </c>
      <c r="G13" s="47">
        <v>0.8</v>
      </c>
      <c r="H13" s="48">
        <v>0.8</v>
      </c>
    </row>
    <row r="14" spans="1:8">
      <c r="A14" s="42" t="s">
        <v>117</v>
      </c>
      <c r="B14" s="46">
        <v>1.1499999999999999</v>
      </c>
      <c r="C14" s="47">
        <v>1.05</v>
      </c>
      <c r="D14" s="46">
        <v>1.05</v>
      </c>
      <c r="E14" s="47">
        <v>0.8</v>
      </c>
      <c r="F14" s="46">
        <v>0.8</v>
      </c>
      <c r="G14" s="47">
        <v>0.6</v>
      </c>
      <c r="H14" s="48">
        <v>0.6</v>
      </c>
    </row>
    <row r="15" spans="1:8">
      <c r="A15" s="42" t="s">
        <v>119</v>
      </c>
      <c r="B15" s="49">
        <v>1.05</v>
      </c>
      <c r="C15" s="50">
        <v>0.95</v>
      </c>
      <c r="D15" s="49">
        <v>0.95</v>
      </c>
      <c r="E15" s="50">
        <v>0.75</v>
      </c>
      <c r="F15" s="49">
        <v>0.75</v>
      </c>
      <c r="G15" s="50">
        <v>0.4</v>
      </c>
      <c r="H15" s="51">
        <v>0.4</v>
      </c>
    </row>
    <row r="17" spans="1:10" ht="24">
      <c r="A17" s="52" t="s">
        <v>110</v>
      </c>
      <c r="B17" s="42" t="str">
        <f>+IF('Hoja de Diseño'!O62="","",'Hoja de Diseño'!O62)</f>
        <v>Excelente</v>
      </c>
      <c r="C17" s="42" t="str">
        <f>+IF('Hoja de Diseño'!O65="","",'Hoja de Diseño'!O65)</f>
        <v>Bueno</v>
      </c>
      <c r="E17" s="53" t="s">
        <v>122</v>
      </c>
      <c r="F17" s="54">
        <f>+IF(B17="","",IF(B17=A21,A22,IF(B17=C21,C22,IF(B17=E21,E22,IF(B17=G21,G22,IF(B17=I21,I22))))))</f>
        <v>1.2424608956960967</v>
      </c>
    </row>
    <row r="18" spans="1:10" ht="24">
      <c r="A18" s="55" t="s">
        <v>123</v>
      </c>
      <c r="B18" s="56">
        <f>+IF('Hoja de Diseño'!O63="","",(('Hoja de Diseño'!O63*100)/365)/100)</f>
        <v>0.16438356164383564</v>
      </c>
      <c r="E18" s="57" t="s">
        <v>124</v>
      </c>
      <c r="F18" s="54">
        <f>+IF(C17="","",IF(C17=A21,A23,IF(C17=C21,C23,IF(C17=E21,E23,IF(C17=G21,G23,IF(C17=I21,I23))))))</f>
        <v>1.0639948456824537</v>
      </c>
    </row>
    <row r="19" spans="1:10" ht="24">
      <c r="A19" s="58" t="s">
        <v>125</v>
      </c>
      <c r="B19" s="56">
        <f>+IF('Hoja de Diseño'!O66="","",(('Hoja de Diseño'!O66*100)/365)/100)</f>
        <v>0.16438356164383564</v>
      </c>
    </row>
    <row r="21" spans="1:10">
      <c r="A21" s="115" t="s">
        <v>109</v>
      </c>
      <c r="B21" s="116"/>
      <c r="C21" s="115" t="s">
        <v>113</v>
      </c>
      <c r="D21" s="116"/>
      <c r="E21" s="115" t="s">
        <v>115</v>
      </c>
      <c r="F21" s="116"/>
      <c r="G21" s="115" t="s">
        <v>117</v>
      </c>
      <c r="H21" s="116"/>
      <c r="I21" s="115" t="s">
        <v>119</v>
      </c>
      <c r="J21" s="116"/>
    </row>
    <row r="22" spans="1:10">
      <c r="A22" s="59">
        <f>IF(B18="","",IF(B17=A21,27860*B18^6-23600*B18^5+7844.2*B18^4-1294.7*B18^3+110.52*B18^2-5.079*B18+1.3972,""))</f>
        <v>1.2424608956960967</v>
      </c>
      <c r="B22" s="60" t="s">
        <v>126</v>
      </c>
      <c r="C22" s="59" t="str">
        <f>IF(B18="","",IF(B17=C21,52379*B18^6-44691*B18^5+15008*B18^4-2514.7*B18^3+219.67*B18^2-10.185*B18+1.3447,""))</f>
        <v/>
      </c>
      <c r="D22" s="60" t="s">
        <v>126</v>
      </c>
      <c r="E22" s="59" t="str">
        <f>IF(B18="","",IF(B17=E21,59060*B18^6-49708*B18^5+16369*B18^4-2664.1*B18^3+222.4*B18^2-10.131*B18+1.2443,""))</f>
        <v/>
      </c>
      <c r="F22" s="60" t="s">
        <v>126</v>
      </c>
      <c r="G22" s="59" t="str">
        <f>IF(B18="","",IF(B17=G21,-6727.6*B18^6+224.26*B18^5+2466.6*B18^4-1015.5*B18^3+165*B18^2-12.864*B18+1.1575,""))</f>
        <v/>
      </c>
      <c r="H22" s="60" t="s">
        <v>126</v>
      </c>
      <c r="I22" s="59" t="str">
        <f>IF(B18="","",IF(B17=I21,24110*B18^6-23109*B18^5+8916.2*B18^4-1764.2*B18^3+187.78*B18^2-11.882*B18+1.0526,""))</f>
        <v/>
      </c>
      <c r="J22" s="60" t="s">
        <v>126</v>
      </c>
    </row>
    <row r="23" spans="1:10">
      <c r="A23" s="59" t="str">
        <f>IF(B19="","",IF(C17=A21,27860*B19^6-23600*B19^5+7844.2*B19^4-1294.7*B19^3+110.52*B19^2-5.079*B19+1.3972,""))</f>
        <v/>
      </c>
      <c r="B23" s="61" t="s">
        <v>127</v>
      </c>
      <c r="C23" s="59">
        <f>IF(B19="","",IF(C17=C21,52379*B19^6-44691*B19^5+15008*B19^4-2514.7*B19^3+219.67*B19^2-10.185*B19+1.3447,""))</f>
        <v>1.0639948456824537</v>
      </c>
      <c r="D23" s="61" t="s">
        <v>127</v>
      </c>
      <c r="E23" s="59" t="str">
        <f>IF(B19="","",IF(C17=E21,59060*B19^6-49708*B19^5+16369*B19^4-2664.1*B19^3+222.4*B19^2-10.131*B19+1.2443,""))</f>
        <v/>
      </c>
      <c r="F23" s="61" t="s">
        <v>127</v>
      </c>
      <c r="G23" s="59" t="str">
        <f>IF(B19="","",IF(C17=G21,-6727.6*B19^6+224.26*B19^5+2466.6*B19^4-1015.5*B19^3+165*B19^2-12.864*B19+1.1575,""))</f>
        <v/>
      </c>
      <c r="H23" s="61" t="s">
        <v>127</v>
      </c>
      <c r="I23" s="59" t="str">
        <f>IF(B19="","",IF(C17=I21,24110*B19^6-23109*B19^5+8916.2*B19^4-1764.2*B19^3+187.78*B19^2-11.882*B19+1.0526,""))</f>
        <v/>
      </c>
      <c r="J23" s="61" t="s">
        <v>127</v>
      </c>
    </row>
    <row r="24" spans="1:10">
      <c r="A24" s="62">
        <v>0</v>
      </c>
      <c r="B24" s="63">
        <v>1.4</v>
      </c>
      <c r="C24" s="62">
        <v>0</v>
      </c>
      <c r="D24" s="64">
        <v>1.35</v>
      </c>
      <c r="E24" s="62">
        <v>0</v>
      </c>
      <c r="F24" s="64">
        <v>1.25</v>
      </c>
      <c r="G24" s="62">
        <v>0</v>
      </c>
      <c r="H24" s="64">
        <v>1.1499999999999999</v>
      </c>
      <c r="I24" s="62">
        <v>0</v>
      </c>
      <c r="J24" s="64">
        <v>1.05</v>
      </c>
    </row>
    <row r="25" spans="1:10">
      <c r="A25" s="62">
        <v>2E-3</v>
      </c>
      <c r="B25" s="64">
        <v>1.39</v>
      </c>
      <c r="C25" s="62">
        <v>2E-3</v>
      </c>
      <c r="D25" s="64">
        <v>1.33</v>
      </c>
      <c r="E25" s="62">
        <v>2E-3</v>
      </c>
      <c r="F25" s="64">
        <v>1.23</v>
      </c>
      <c r="G25" s="62">
        <v>2E-3</v>
      </c>
      <c r="H25" s="64">
        <v>1.1299999999999999</v>
      </c>
      <c r="I25" s="62">
        <v>2E-3</v>
      </c>
      <c r="J25" s="64">
        <v>1.03</v>
      </c>
    </row>
    <row r="26" spans="1:10">
      <c r="A26" s="62">
        <v>4.0000000000000001E-3</v>
      </c>
      <c r="B26" s="64">
        <v>1.38</v>
      </c>
      <c r="C26" s="62">
        <v>4.0000000000000001E-3</v>
      </c>
      <c r="D26" s="64">
        <v>1.31</v>
      </c>
      <c r="E26" s="62">
        <v>4.0000000000000001E-3</v>
      </c>
      <c r="F26" s="64">
        <v>1.21</v>
      </c>
      <c r="G26" s="62">
        <v>4.0000000000000001E-3</v>
      </c>
      <c r="H26" s="64">
        <v>1.1100000000000001</v>
      </c>
      <c r="I26" s="62">
        <v>4.0000000000000001E-3</v>
      </c>
      <c r="J26" s="64">
        <v>1.01</v>
      </c>
    </row>
    <row r="27" spans="1:10">
      <c r="A27" s="62">
        <v>6.0000000000000001E-3</v>
      </c>
      <c r="B27" s="64">
        <v>1.37</v>
      </c>
      <c r="C27" s="62">
        <v>6.0000000000000001E-3</v>
      </c>
      <c r="D27" s="64">
        <v>1.29</v>
      </c>
      <c r="E27" s="62">
        <v>6.0000000000000001E-3</v>
      </c>
      <c r="F27" s="64">
        <v>1.19</v>
      </c>
      <c r="G27" s="62">
        <v>6.0000000000000001E-3</v>
      </c>
      <c r="H27" s="64">
        <v>1.0900000000000001</v>
      </c>
      <c r="I27" s="62">
        <v>6.0000000000000001E-3</v>
      </c>
      <c r="J27" s="64">
        <v>0.99</v>
      </c>
    </row>
    <row r="28" spans="1:10">
      <c r="A28" s="62">
        <v>8.0000000000000002E-3</v>
      </c>
      <c r="B28" s="64">
        <v>1.36</v>
      </c>
      <c r="C28" s="62">
        <v>8.0000000000000002E-3</v>
      </c>
      <c r="D28" s="64">
        <v>1.27</v>
      </c>
      <c r="E28" s="62">
        <v>8.0000000000000002E-3</v>
      </c>
      <c r="F28" s="64">
        <v>1.17</v>
      </c>
      <c r="G28" s="62">
        <v>8.0000000000000002E-3</v>
      </c>
      <c r="H28" s="64">
        <v>1.07</v>
      </c>
      <c r="I28" s="62">
        <v>8.0000000000000002E-3</v>
      </c>
      <c r="J28" s="64">
        <v>0.97</v>
      </c>
    </row>
    <row r="29" spans="1:10">
      <c r="A29" s="62">
        <v>0.01</v>
      </c>
      <c r="B29" s="64">
        <v>1.35</v>
      </c>
      <c r="C29" s="62">
        <v>0.01</v>
      </c>
      <c r="D29" s="64">
        <v>1.25</v>
      </c>
      <c r="E29" s="62">
        <v>0.01</v>
      </c>
      <c r="F29" s="64">
        <v>1.1499999999999999</v>
      </c>
      <c r="G29" s="62">
        <v>0.01</v>
      </c>
      <c r="H29" s="64">
        <v>1.05</v>
      </c>
      <c r="I29" s="62">
        <v>0.01</v>
      </c>
      <c r="J29" s="64">
        <v>0.95</v>
      </c>
    </row>
    <row r="30" spans="1:10">
      <c r="A30" s="62">
        <v>1.4999999999999999E-2</v>
      </c>
      <c r="B30" s="64">
        <v>1.34</v>
      </c>
      <c r="C30" s="62">
        <v>1.4999999999999999E-2</v>
      </c>
      <c r="D30" s="64">
        <v>1.23</v>
      </c>
      <c r="E30" s="62">
        <v>1.4999999999999999E-2</v>
      </c>
      <c r="F30" s="64">
        <v>1.1299999999999999</v>
      </c>
      <c r="G30" s="62">
        <v>1.4999999999999999E-2</v>
      </c>
      <c r="H30" s="64">
        <f>+H29-0.05</f>
        <v>1</v>
      </c>
      <c r="I30" s="62">
        <v>1.4999999999999999E-2</v>
      </c>
      <c r="J30" s="64">
        <f>+J29-0.04</f>
        <v>0.90999999999999992</v>
      </c>
    </row>
    <row r="31" spans="1:10">
      <c r="A31" s="62">
        <v>0.02</v>
      </c>
      <c r="B31" s="64">
        <v>1.33</v>
      </c>
      <c r="C31" s="62">
        <v>0.02</v>
      </c>
      <c r="D31" s="64">
        <v>1.21</v>
      </c>
      <c r="E31" s="62">
        <v>0.02</v>
      </c>
      <c r="F31" s="64">
        <v>1.1100000000000001</v>
      </c>
      <c r="G31" s="62">
        <v>0.02</v>
      </c>
      <c r="H31" s="64">
        <f t="shared" ref="H31:H34" si="0">+H30-0.05</f>
        <v>0.95</v>
      </c>
      <c r="I31" s="62">
        <v>0.02</v>
      </c>
      <c r="J31" s="64">
        <f t="shared" ref="J31:J34" si="1">+J30-0.04</f>
        <v>0.86999999999999988</v>
      </c>
    </row>
    <row r="32" spans="1:10">
      <c r="A32" s="62">
        <v>0.03</v>
      </c>
      <c r="B32" s="64">
        <v>1.32</v>
      </c>
      <c r="C32" s="62">
        <v>0.03</v>
      </c>
      <c r="D32" s="64">
        <v>1.19</v>
      </c>
      <c r="E32" s="62">
        <v>0.03</v>
      </c>
      <c r="F32" s="64">
        <v>1.0900000000000001</v>
      </c>
      <c r="G32" s="62">
        <v>0.03</v>
      </c>
      <c r="H32" s="64">
        <f t="shared" si="0"/>
        <v>0.89999999999999991</v>
      </c>
      <c r="I32" s="62">
        <v>0.03</v>
      </c>
      <c r="J32" s="64">
        <f t="shared" si="1"/>
        <v>0.82999999999999985</v>
      </c>
    </row>
    <row r="33" spans="1:12">
      <c r="A33" s="62">
        <v>0.04</v>
      </c>
      <c r="B33" s="64">
        <v>1.31</v>
      </c>
      <c r="C33" s="62">
        <v>0.04</v>
      </c>
      <c r="D33" s="64">
        <v>1.17</v>
      </c>
      <c r="E33" s="62">
        <v>0.04</v>
      </c>
      <c r="F33" s="64">
        <v>1.07</v>
      </c>
      <c r="G33" s="62">
        <v>0.04</v>
      </c>
      <c r="H33" s="64">
        <f t="shared" si="0"/>
        <v>0.84999999999999987</v>
      </c>
      <c r="I33" s="62">
        <v>0.04</v>
      </c>
      <c r="J33" s="64">
        <f t="shared" si="1"/>
        <v>0.78999999999999981</v>
      </c>
    </row>
    <row r="34" spans="1:12">
      <c r="A34" s="62">
        <v>0.05</v>
      </c>
      <c r="B34" s="64">
        <v>1.3</v>
      </c>
      <c r="C34" s="62">
        <v>0.05</v>
      </c>
      <c r="D34" s="64">
        <v>1.1499999999999999</v>
      </c>
      <c r="E34" s="62">
        <v>0.05</v>
      </c>
      <c r="F34" s="64">
        <v>1.05</v>
      </c>
      <c r="G34" s="62">
        <v>0.05</v>
      </c>
      <c r="H34" s="64">
        <f t="shared" si="0"/>
        <v>0.79999999999999982</v>
      </c>
      <c r="I34" s="62">
        <v>0.05</v>
      </c>
      <c r="J34" s="64">
        <f t="shared" si="1"/>
        <v>0.74999999999999978</v>
      </c>
    </row>
    <row r="35" spans="1:12">
      <c r="A35" s="62">
        <v>0.06</v>
      </c>
      <c r="B35" s="64">
        <f>+B34-0.005</f>
        <v>1.2950000000000002</v>
      </c>
      <c r="C35" s="62">
        <v>0.06</v>
      </c>
      <c r="D35" s="64">
        <f>+D34-0.0075</f>
        <v>1.1424999999999998</v>
      </c>
      <c r="E35" s="62">
        <v>0.06</v>
      </c>
      <c r="F35" s="64">
        <f>+F34-0.0125</f>
        <v>1.0375000000000001</v>
      </c>
      <c r="G35" s="62">
        <v>0.06</v>
      </c>
      <c r="H35" s="64">
        <f>+H34-0.01</f>
        <v>0.78999999999999981</v>
      </c>
      <c r="I35" s="62">
        <v>0.06</v>
      </c>
      <c r="J35" s="64">
        <f>+J34-0.0175</f>
        <v>0.73249999999999982</v>
      </c>
    </row>
    <row r="36" spans="1:12">
      <c r="A36" s="62">
        <v>7.0000000000000007E-2</v>
      </c>
      <c r="B36" s="64">
        <f t="shared" ref="B36:B54" si="2">+B35-0.005</f>
        <v>1.2900000000000003</v>
      </c>
      <c r="C36" s="62">
        <v>7.0000000000000007E-2</v>
      </c>
      <c r="D36" s="64">
        <f t="shared" ref="D36:D54" si="3">+D35-0.0075</f>
        <v>1.1349999999999998</v>
      </c>
      <c r="E36" s="62">
        <v>7.0000000000000007E-2</v>
      </c>
      <c r="F36" s="64">
        <f t="shared" ref="F36:F54" si="4">+F35-0.0125</f>
        <v>1.0250000000000001</v>
      </c>
      <c r="G36" s="62">
        <v>7.0000000000000007E-2</v>
      </c>
      <c r="H36" s="64">
        <f t="shared" ref="H36:H54" si="5">+H35-0.01</f>
        <v>0.7799999999999998</v>
      </c>
      <c r="I36" s="62">
        <v>7.0000000000000007E-2</v>
      </c>
      <c r="J36" s="64">
        <f t="shared" ref="J36:J54" si="6">+J35-0.0175</f>
        <v>0.71499999999999986</v>
      </c>
    </row>
    <row r="37" spans="1:12">
      <c r="A37" s="62">
        <v>0.08</v>
      </c>
      <c r="B37" s="64">
        <f t="shared" si="2"/>
        <v>1.2850000000000004</v>
      </c>
      <c r="C37" s="62">
        <v>0.08</v>
      </c>
      <c r="D37" s="64">
        <f t="shared" si="3"/>
        <v>1.1274999999999997</v>
      </c>
      <c r="E37" s="62">
        <v>0.08</v>
      </c>
      <c r="F37" s="64">
        <f t="shared" si="4"/>
        <v>1.0125000000000002</v>
      </c>
      <c r="G37" s="62">
        <v>0.08</v>
      </c>
      <c r="H37" s="64">
        <f t="shared" si="5"/>
        <v>0.7699999999999998</v>
      </c>
      <c r="I37" s="62">
        <v>0.08</v>
      </c>
      <c r="J37" s="64">
        <f t="shared" si="6"/>
        <v>0.6974999999999999</v>
      </c>
    </row>
    <row r="38" spans="1:12">
      <c r="A38" s="62">
        <v>0.09</v>
      </c>
      <c r="B38" s="64">
        <f t="shared" si="2"/>
        <v>1.2800000000000005</v>
      </c>
      <c r="C38" s="62">
        <v>0.09</v>
      </c>
      <c r="D38" s="64">
        <f t="shared" si="3"/>
        <v>1.1199999999999997</v>
      </c>
      <c r="E38" s="62">
        <v>0.09</v>
      </c>
      <c r="F38" s="64">
        <f t="shared" si="4"/>
        <v>1.0000000000000002</v>
      </c>
      <c r="G38" s="62">
        <v>0.09</v>
      </c>
      <c r="H38" s="64">
        <f t="shared" si="5"/>
        <v>0.75999999999999979</v>
      </c>
      <c r="I38" s="62">
        <v>0.09</v>
      </c>
      <c r="J38" s="64">
        <f t="shared" si="6"/>
        <v>0.67999999999999994</v>
      </c>
    </row>
    <row r="39" spans="1:12">
      <c r="A39" s="62">
        <v>0.1</v>
      </c>
      <c r="B39" s="64">
        <f t="shared" si="2"/>
        <v>1.2750000000000006</v>
      </c>
      <c r="C39" s="62">
        <v>0.1</v>
      </c>
      <c r="D39" s="64">
        <f t="shared" si="3"/>
        <v>1.1124999999999996</v>
      </c>
      <c r="E39" s="62">
        <v>0.1</v>
      </c>
      <c r="F39" s="64">
        <f t="shared" si="4"/>
        <v>0.98750000000000027</v>
      </c>
      <c r="G39" s="62">
        <v>0.1</v>
      </c>
      <c r="H39" s="64">
        <f t="shared" si="5"/>
        <v>0.74999999999999978</v>
      </c>
      <c r="I39" s="62">
        <v>0.1</v>
      </c>
      <c r="J39" s="64">
        <f t="shared" si="6"/>
        <v>0.66249999999999998</v>
      </c>
    </row>
    <row r="40" spans="1:12">
      <c r="A40" s="62">
        <v>0.11</v>
      </c>
      <c r="B40" s="64">
        <f t="shared" si="2"/>
        <v>1.2700000000000007</v>
      </c>
      <c r="C40" s="62">
        <v>0.11</v>
      </c>
      <c r="D40" s="64">
        <f t="shared" si="3"/>
        <v>1.1049999999999995</v>
      </c>
      <c r="E40" s="62">
        <v>0.11</v>
      </c>
      <c r="F40" s="64">
        <f t="shared" si="4"/>
        <v>0.97500000000000031</v>
      </c>
      <c r="G40" s="62">
        <v>0.11</v>
      </c>
      <c r="H40" s="64">
        <f t="shared" si="5"/>
        <v>0.73999999999999977</v>
      </c>
      <c r="I40" s="62">
        <v>0.11</v>
      </c>
      <c r="J40" s="64">
        <f t="shared" si="6"/>
        <v>0.64500000000000002</v>
      </c>
    </row>
    <row r="41" spans="1:12">
      <c r="A41" s="62">
        <v>0.12</v>
      </c>
      <c r="B41" s="64">
        <f t="shared" si="2"/>
        <v>1.2650000000000008</v>
      </c>
      <c r="C41" s="62">
        <v>0.12</v>
      </c>
      <c r="D41" s="64">
        <f t="shared" si="3"/>
        <v>1.0974999999999995</v>
      </c>
      <c r="E41" s="62">
        <v>0.12</v>
      </c>
      <c r="F41" s="64">
        <f t="shared" si="4"/>
        <v>0.96250000000000036</v>
      </c>
      <c r="G41" s="62">
        <v>0.12</v>
      </c>
      <c r="H41" s="64">
        <f t="shared" si="5"/>
        <v>0.72999999999999976</v>
      </c>
      <c r="I41" s="62">
        <v>0.12</v>
      </c>
      <c r="J41" s="64">
        <f t="shared" si="6"/>
        <v>0.62750000000000006</v>
      </c>
    </row>
    <row r="42" spans="1:12">
      <c r="A42" s="62">
        <v>0.13</v>
      </c>
      <c r="B42" s="64">
        <f t="shared" si="2"/>
        <v>1.2600000000000009</v>
      </c>
      <c r="C42" s="62">
        <v>0.13</v>
      </c>
      <c r="D42" s="64">
        <f t="shared" si="3"/>
        <v>1.0899999999999994</v>
      </c>
      <c r="E42" s="62">
        <v>0.13</v>
      </c>
      <c r="F42" s="64">
        <f t="shared" si="4"/>
        <v>0.9500000000000004</v>
      </c>
      <c r="G42" s="62">
        <v>0.13</v>
      </c>
      <c r="H42" s="64">
        <f t="shared" si="5"/>
        <v>0.71999999999999975</v>
      </c>
      <c r="I42" s="62">
        <v>0.13</v>
      </c>
      <c r="J42" s="64">
        <f t="shared" si="6"/>
        <v>0.6100000000000001</v>
      </c>
    </row>
    <row r="43" spans="1:12">
      <c r="A43" s="62">
        <v>0.14000000000000001</v>
      </c>
      <c r="B43" s="64">
        <f t="shared" si="2"/>
        <v>1.255000000000001</v>
      </c>
      <c r="C43" s="62">
        <v>0.14000000000000001</v>
      </c>
      <c r="D43" s="64">
        <f t="shared" si="3"/>
        <v>1.0824999999999994</v>
      </c>
      <c r="E43" s="62">
        <v>0.14000000000000001</v>
      </c>
      <c r="F43" s="64">
        <f t="shared" si="4"/>
        <v>0.93750000000000044</v>
      </c>
      <c r="G43" s="62">
        <v>0.14000000000000001</v>
      </c>
      <c r="H43" s="64">
        <f t="shared" si="5"/>
        <v>0.70999999999999974</v>
      </c>
      <c r="I43" s="62">
        <v>0.14000000000000001</v>
      </c>
      <c r="J43" s="64">
        <f t="shared" si="6"/>
        <v>0.59250000000000014</v>
      </c>
    </row>
    <row r="44" spans="1:12">
      <c r="A44" s="62">
        <v>0.15</v>
      </c>
      <c r="B44" s="64">
        <f t="shared" si="2"/>
        <v>1.2500000000000011</v>
      </c>
      <c r="C44" s="62">
        <v>0.15</v>
      </c>
      <c r="D44" s="64">
        <f t="shared" si="3"/>
        <v>1.0749999999999993</v>
      </c>
      <c r="E44" s="62">
        <v>0.15</v>
      </c>
      <c r="F44" s="64">
        <f t="shared" si="4"/>
        <v>0.92500000000000049</v>
      </c>
      <c r="G44" s="62">
        <v>0.15</v>
      </c>
      <c r="H44" s="64">
        <f t="shared" si="5"/>
        <v>0.69999999999999973</v>
      </c>
      <c r="I44" s="62">
        <v>0.15</v>
      </c>
      <c r="J44" s="64">
        <f t="shared" si="6"/>
        <v>0.57500000000000018</v>
      </c>
    </row>
    <row r="45" spans="1:12">
      <c r="A45" s="62">
        <v>0.16</v>
      </c>
      <c r="B45" s="64">
        <f t="shared" si="2"/>
        <v>1.2450000000000012</v>
      </c>
      <c r="C45" s="62">
        <v>0.16</v>
      </c>
      <c r="D45" s="64">
        <f t="shared" si="3"/>
        <v>1.0674999999999992</v>
      </c>
      <c r="E45" s="62">
        <v>0.16</v>
      </c>
      <c r="F45" s="64">
        <f t="shared" si="4"/>
        <v>0.91250000000000053</v>
      </c>
      <c r="G45" s="62">
        <v>0.16</v>
      </c>
      <c r="H45" s="64">
        <f t="shared" si="5"/>
        <v>0.68999999999999972</v>
      </c>
      <c r="I45" s="62">
        <v>0.16</v>
      </c>
      <c r="J45" s="64">
        <f t="shared" si="6"/>
        <v>0.55750000000000022</v>
      </c>
    </row>
    <row r="46" spans="1:12">
      <c r="A46" s="62">
        <v>0.17</v>
      </c>
      <c r="B46" s="64">
        <f t="shared" si="2"/>
        <v>1.2400000000000013</v>
      </c>
      <c r="C46" s="62">
        <v>0.17</v>
      </c>
      <c r="D46" s="64">
        <f t="shared" si="3"/>
        <v>1.0599999999999992</v>
      </c>
      <c r="E46" s="62">
        <v>0.17</v>
      </c>
      <c r="F46" s="64">
        <f t="shared" si="4"/>
        <v>0.90000000000000058</v>
      </c>
      <c r="G46" s="62">
        <v>0.17</v>
      </c>
      <c r="H46" s="64">
        <f t="shared" si="5"/>
        <v>0.67999999999999972</v>
      </c>
      <c r="I46" s="62">
        <v>0.17</v>
      </c>
      <c r="J46" s="64">
        <f t="shared" si="6"/>
        <v>0.54000000000000026</v>
      </c>
      <c r="L46" s="65"/>
    </row>
    <row r="47" spans="1:12">
      <c r="A47" s="62">
        <v>0.18</v>
      </c>
      <c r="B47" s="64">
        <f t="shared" si="2"/>
        <v>1.2350000000000014</v>
      </c>
      <c r="C47" s="62">
        <v>0.18</v>
      </c>
      <c r="D47" s="64">
        <f t="shared" si="3"/>
        <v>1.0524999999999991</v>
      </c>
      <c r="E47" s="62">
        <v>0.18</v>
      </c>
      <c r="F47" s="64">
        <f t="shared" si="4"/>
        <v>0.88750000000000062</v>
      </c>
      <c r="G47" s="62">
        <v>0.18</v>
      </c>
      <c r="H47" s="64">
        <f t="shared" si="5"/>
        <v>0.66999999999999971</v>
      </c>
      <c r="I47" s="62">
        <v>0.18</v>
      </c>
      <c r="J47" s="64">
        <f t="shared" si="6"/>
        <v>0.5225000000000003</v>
      </c>
    </row>
    <row r="48" spans="1:12">
      <c r="A48" s="62">
        <v>0.19</v>
      </c>
      <c r="B48" s="64">
        <f t="shared" si="2"/>
        <v>1.2300000000000015</v>
      </c>
      <c r="C48" s="62">
        <v>0.19</v>
      </c>
      <c r="D48" s="64">
        <f t="shared" si="3"/>
        <v>1.044999999999999</v>
      </c>
      <c r="E48" s="62">
        <v>0.19</v>
      </c>
      <c r="F48" s="64">
        <f t="shared" si="4"/>
        <v>0.87500000000000067</v>
      </c>
      <c r="G48" s="62">
        <v>0.19</v>
      </c>
      <c r="H48" s="64">
        <f t="shared" si="5"/>
        <v>0.6599999999999997</v>
      </c>
      <c r="I48" s="62">
        <v>0.19</v>
      </c>
      <c r="J48" s="64">
        <f t="shared" si="6"/>
        <v>0.50500000000000034</v>
      </c>
    </row>
    <row r="49" spans="1:10">
      <c r="A49" s="62">
        <v>0.2</v>
      </c>
      <c r="B49" s="64">
        <f t="shared" si="2"/>
        <v>1.2250000000000016</v>
      </c>
      <c r="C49" s="62">
        <v>0.2</v>
      </c>
      <c r="D49" s="64">
        <f t="shared" si="3"/>
        <v>1.037499999999999</v>
      </c>
      <c r="E49" s="62">
        <v>0.2</v>
      </c>
      <c r="F49" s="64">
        <f t="shared" si="4"/>
        <v>0.86250000000000071</v>
      </c>
      <c r="G49" s="62">
        <v>0.2</v>
      </c>
      <c r="H49" s="64">
        <f t="shared" si="5"/>
        <v>0.64999999999999969</v>
      </c>
      <c r="I49" s="62">
        <v>0.2</v>
      </c>
      <c r="J49" s="64">
        <f t="shared" si="6"/>
        <v>0.48750000000000032</v>
      </c>
    </row>
    <row r="50" spans="1:10">
      <c r="A50" s="62">
        <v>0.21</v>
      </c>
      <c r="B50" s="64">
        <f t="shared" si="2"/>
        <v>1.2200000000000017</v>
      </c>
      <c r="C50" s="62">
        <v>0.21</v>
      </c>
      <c r="D50" s="64">
        <f t="shared" si="3"/>
        <v>1.0299999999999989</v>
      </c>
      <c r="E50" s="62">
        <v>0.21</v>
      </c>
      <c r="F50" s="64">
        <f t="shared" si="4"/>
        <v>0.85000000000000075</v>
      </c>
      <c r="G50" s="62">
        <v>0.21</v>
      </c>
      <c r="H50" s="64">
        <f t="shared" si="5"/>
        <v>0.63999999999999968</v>
      </c>
      <c r="I50" s="62">
        <v>0.21</v>
      </c>
      <c r="J50" s="64">
        <f t="shared" si="6"/>
        <v>0.47000000000000031</v>
      </c>
    </row>
    <row r="51" spans="1:10">
      <c r="A51" s="62">
        <v>0.22</v>
      </c>
      <c r="B51" s="64">
        <f t="shared" si="2"/>
        <v>1.2150000000000019</v>
      </c>
      <c r="C51" s="62">
        <v>0.22</v>
      </c>
      <c r="D51" s="64">
        <f t="shared" si="3"/>
        <v>1.0224999999999989</v>
      </c>
      <c r="E51" s="62">
        <v>0.22</v>
      </c>
      <c r="F51" s="64">
        <f t="shared" si="4"/>
        <v>0.8375000000000008</v>
      </c>
      <c r="G51" s="62">
        <v>0.22</v>
      </c>
      <c r="H51" s="64">
        <f t="shared" si="5"/>
        <v>0.62999999999999967</v>
      </c>
      <c r="I51" s="62">
        <v>0.22</v>
      </c>
      <c r="J51" s="64">
        <f t="shared" si="6"/>
        <v>0.45250000000000029</v>
      </c>
    </row>
    <row r="52" spans="1:10">
      <c r="A52" s="62">
        <v>0.23</v>
      </c>
      <c r="B52" s="64">
        <f t="shared" si="2"/>
        <v>1.210000000000002</v>
      </c>
      <c r="C52" s="62">
        <v>0.23</v>
      </c>
      <c r="D52" s="64">
        <f t="shared" si="3"/>
        <v>1.0149999999999988</v>
      </c>
      <c r="E52" s="62">
        <v>0.23</v>
      </c>
      <c r="F52" s="64">
        <f t="shared" si="4"/>
        <v>0.82500000000000084</v>
      </c>
      <c r="G52" s="62">
        <v>0.23</v>
      </c>
      <c r="H52" s="64">
        <f t="shared" si="5"/>
        <v>0.61999999999999966</v>
      </c>
      <c r="I52" s="62">
        <v>0.23</v>
      </c>
      <c r="J52" s="64">
        <f t="shared" si="6"/>
        <v>0.43500000000000028</v>
      </c>
    </row>
    <row r="53" spans="1:10">
      <c r="A53" s="62">
        <v>0.24</v>
      </c>
      <c r="B53" s="64">
        <f t="shared" si="2"/>
        <v>1.2050000000000021</v>
      </c>
      <c r="C53" s="62">
        <v>0.24</v>
      </c>
      <c r="D53" s="64">
        <f t="shared" si="3"/>
        <v>1.0074999999999987</v>
      </c>
      <c r="E53" s="62">
        <v>0.24</v>
      </c>
      <c r="F53" s="64">
        <f t="shared" si="4"/>
        <v>0.81250000000000089</v>
      </c>
      <c r="G53" s="62">
        <v>0.24</v>
      </c>
      <c r="H53" s="64">
        <f t="shared" si="5"/>
        <v>0.60999999999999965</v>
      </c>
      <c r="I53" s="62">
        <v>0.24</v>
      </c>
      <c r="J53" s="64">
        <f t="shared" si="6"/>
        <v>0.41750000000000026</v>
      </c>
    </row>
    <row r="54" spans="1:10">
      <c r="A54" s="62">
        <v>0.25</v>
      </c>
      <c r="B54" s="64">
        <f t="shared" si="2"/>
        <v>1.2000000000000022</v>
      </c>
      <c r="C54" s="62">
        <v>0.25</v>
      </c>
      <c r="D54" s="64">
        <f t="shared" si="3"/>
        <v>0.99999999999999878</v>
      </c>
      <c r="E54" s="62">
        <v>0.25</v>
      </c>
      <c r="F54" s="64">
        <f t="shared" si="4"/>
        <v>0.80000000000000093</v>
      </c>
      <c r="G54" s="62">
        <v>0.25</v>
      </c>
      <c r="H54" s="64">
        <f t="shared" si="5"/>
        <v>0.59999999999999964</v>
      </c>
      <c r="I54" s="62">
        <v>0.25</v>
      </c>
      <c r="J54" s="64">
        <f t="shared" si="6"/>
        <v>0.40000000000000024</v>
      </c>
    </row>
    <row r="55" spans="1:10">
      <c r="A55" s="66"/>
      <c r="B55" s="67"/>
    </row>
    <row r="56" spans="1:10">
      <c r="A56" s="66"/>
      <c r="B56" s="67"/>
    </row>
    <row r="57" spans="1:10">
      <c r="A57" s="66"/>
      <c r="B57" s="67"/>
    </row>
    <row r="58" spans="1:10">
      <c r="A58" s="66"/>
      <c r="B58" s="67"/>
    </row>
    <row r="59" spans="1:10">
      <c r="A59" s="66"/>
      <c r="B59" s="67"/>
    </row>
    <row r="60" spans="1:10">
      <c r="A60" s="66"/>
      <c r="B60" s="67"/>
    </row>
    <row r="61" spans="1:10">
      <c r="A61" s="66"/>
      <c r="B61" s="67"/>
    </row>
    <row r="62" spans="1:10">
      <c r="A62" s="66"/>
      <c r="B62" s="67"/>
    </row>
    <row r="63" spans="1:10">
      <c r="A63" s="66"/>
      <c r="B63" s="67"/>
    </row>
    <row r="64" spans="1:10">
      <c r="A64" s="66"/>
      <c r="B64" s="67"/>
    </row>
    <row r="65" spans="1:2">
      <c r="A65" s="66"/>
      <c r="B65" s="67"/>
    </row>
    <row r="66" spans="1:2">
      <c r="A66" s="66"/>
      <c r="B66" s="67"/>
    </row>
    <row r="67" spans="1:2">
      <c r="A67" s="66"/>
      <c r="B67" s="67"/>
    </row>
    <row r="68" spans="1:2">
      <c r="A68" s="66"/>
      <c r="B68" s="67"/>
    </row>
    <row r="69" spans="1:2">
      <c r="A69" s="66"/>
      <c r="B69" s="67"/>
    </row>
    <row r="70" spans="1:2">
      <c r="A70" s="66"/>
      <c r="B70" s="67"/>
    </row>
    <row r="71" spans="1:2">
      <c r="A71" s="66"/>
      <c r="B71" s="67"/>
    </row>
    <row r="72" spans="1:2">
      <c r="A72" s="66"/>
      <c r="B72" s="67"/>
    </row>
    <row r="73" spans="1:2">
      <c r="A73" s="66"/>
      <c r="B73" s="67"/>
    </row>
    <row r="74" spans="1:2">
      <c r="A74" s="66"/>
      <c r="B74" s="67"/>
    </row>
    <row r="75" spans="1:2">
      <c r="A75" s="66"/>
      <c r="B75" s="67"/>
    </row>
    <row r="76" spans="1:2">
      <c r="A76" s="66"/>
      <c r="B76" s="67"/>
    </row>
    <row r="77" spans="1:2">
      <c r="A77" s="66"/>
      <c r="B77" s="67"/>
    </row>
    <row r="78" spans="1:2">
      <c r="A78" s="66"/>
      <c r="B78" s="67"/>
    </row>
    <row r="79" spans="1:2">
      <c r="A79" s="66"/>
      <c r="B79" s="67"/>
    </row>
    <row r="80" spans="1:2">
      <c r="A80" s="66"/>
      <c r="B80" s="67"/>
    </row>
    <row r="81" spans="1:2">
      <c r="A81" s="66"/>
      <c r="B81" s="67"/>
    </row>
    <row r="82" spans="1:2">
      <c r="A82" s="66"/>
      <c r="B82" s="67"/>
    </row>
    <row r="83" spans="1:2">
      <c r="A83" s="66"/>
      <c r="B83" s="67"/>
    </row>
    <row r="84" spans="1:2">
      <c r="A84" s="66"/>
      <c r="B84" s="67"/>
    </row>
    <row r="85" spans="1:2">
      <c r="A85" s="66"/>
      <c r="B85" s="67"/>
    </row>
    <row r="86" spans="1:2">
      <c r="A86" s="66"/>
      <c r="B86" s="67"/>
    </row>
    <row r="87" spans="1:2">
      <c r="A87" s="66"/>
      <c r="B87" s="67"/>
    </row>
    <row r="88" spans="1:2">
      <c r="A88" s="66"/>
      <c r="B88" s="67"/>
    </row>
    <row r="89" spans="1:2">
      <c r="A89" s="66"/>
      <c r="B89" s="67"/>
    </row>
    <row r="90" spans="1:2">
      <c r="A90" s="66"/>
      <c r="B90" s="67"/>
    </row>
    <row r="91" spans="1:2">
      <c r="A91" s="66"/>
      <c r="B91" s="67"/>
    </row>
    <row r="92" spans="1:2">
      <c r="A92" s="66"/>
      <c r="B92" s="67"/>
    </row>
    <row r="93" spans="1:2">
      <c r="A93" s="66"/>
      <c r="B93" s="67"/>
    </row>
    <row r="94" spans="1:2">
      <c r="A94" s="66"/>
      <c r="B94" s="67"/>
    </row>
    <row r="95" spans="1:2">
      <c r="A95" s="66"/>
      <c r="B95" s="67"/>
    </row>
    <row r="96" spans="1:2">
      <c r="A96" s="66"/>
      <c r="B96" s="67"/>
    </row>
    <row r="97" spans="1:2">
      <c r="A97" s="66"/>
      <c r="B97" s="67"/>
    </row>
    <row r="98" spans="1:2">
      <c r="A98" s="66"/>
      <c r="B98" s="67"/>
    </row>
    <row r="99" spans="1:2">
      <c r="A99" s="66"/>
      <c r="B99" s="67"/>
    </row>
    <row r="100" spans="1:2">
      <c r="A100" s="66"/>
      <c r="B100" s="67"/>
    </row>
    <row r="101" spans="1:2">
      <c r="A101" s="66"/>
      <c r="B101" s="67"/>
    </row>
    <row r="102" spans="1:2">
      <c r="A102" s="66"/>
      <c r="B102" s="67"/>
    </row>
    <row r="103" spans="1:2">
      <c r="A103" s="66"/>
      <c r="B103" s="67"/>
    </row>
    <row r="104" spans="1:2">
      <c r="A104" s="66"/>
      <c r="B104" s="67"/>
    </row>
    <row r="105" spans="1:2">
      <c r="A105" s="66"/>
      <c r="B105" s="67"/>
    </row>
    <row r="106" spans="1:2">
      <c r="A106" s="66"/>
      <c r="B106" s="67"/>
    </row>
    <row r="107" spans="1:2">
      <c r="A107" s="66"/>
      <c r="B107" s="67"/>
    </row>
    <row r="108" spans="1:2">
      <c r="A108" s="66"/>
      <c r="B108" s="67"/>
    </row>
    <row r="109" spans="1:2">
      <c r="A109" s="66"/>
      <c r="B109" s="67"/>
    </row>
    <row r="110" spans="1:2">
      <c r="A110" s="66"/>
      <c r="B110" s="67"/>
    </row>
    <row r="111" spans="1:2">
      <c r="A111" s="66"/>
      <c r="B111" s="67"/>
    </row>
    <row r="112" spans="1:2">
      <c r="A112" s="66"/>
      <c r="B112" s="67"/>
    </row>
    <row r="113" spans="1:2">
      <c r="A113" s="66"/>
      <c r="B113" s="67"/>
    </row>
    <row r="114" spans="1:2">
      <c r="A114" s="66"/>
      <c r="B114" s="67"/>
    </row>
    <row r="115" spans="1:2">
      <c r="A115" s="66"/>
      <c r="B115" s="67"/>
    </row>
    <row r="116" spans="1:2">
      <c r="A116" s="66"/>
      <c r="B116" s="67"/>
    </row>
    <row r="117" spans="1:2">
      <c r="A117" s="66"/>
      <c r="B117" s="67"/>
    </row>
    <row r="118" spans="1:2">
      <c r="A118" s="66"/>
      <c r="B118" s="67"/>
    </row>
    <row r="119" spans="1:2">
      <c r="A119" s="66"/>
      <c r="B119" s="67"/>
    </row>
    <row r="120" spans="1:2">
      <c r="A120" s="66"/>
      <c r="B120" s="67"/>
    </row>
    <row r="121" spans="1:2">
      <c r="A121" s="66"/>
      <c r="B121" s="67"/>
    </row>
    <row r="122" spans="1:2">
      <c r="A122" s="66"/>
      <c r="B122" s="67"/>
    </row>
    <row r="123" spans="1:2">
      <c r="A123" s="66"/>
      <c r="B123" s="67"/>
    </row>
    <row r="124" spans="1:2">
      <c r="A124" s="66"/>
      <c r="B124" s="67"/>
    </row>
    <row r="125" spans="1:2">
      <c r="A125" s="66"/>
      <c r="B125" s="67"/>
    </row>
    <row r="126" spans="1:2">
      <c r="A126" s="66"/>
      <c r="B126" s="67"/>
    </row>
    <row r="127" spans="1:2">
      <c r="A127" s="66"/>
      <c r="B127" s="67"/>
    </row>
    <row r="128" spans="1:2">
      <c r="A128" s="66"/>
      <c r="B128" s="67"/>
    </row>
    <row r="129" spans="1:2">
      <c r="A129" s="66"/>
      <c r="B129" s="67"/>
    </row>
    <row r="130" spans="1:2">
      <c r="A130" s="66"/>
      <c r="B130" s="67"/>
    </row>
    <row r="131" spans="1:2">
      <c r="A131" s="66"/>
      <c r="B131" s="67"/>
    </row>
    <row r="132" spans="1:2">
      <c r="A132" s="66"/>
      <c r="B132" s="67"/>
    </row>
    <row r="133" spans="1:2">
      <c r="A133" s="66"/>
      <c r="B133" s="67"/>
    </row>
    <row r="134" spans="1:2">
      <c r="A134" s="66"/>
      <c r="B134" s="67"/>
    </row>
    <row r="135" spans="1:2">
      <c r="A135" s="66"/>
      <c r="B135" s="67"/>
    </row>
    <row r="136" spans="1:2">
      <c r="A136" s="66"/>
      <c r="B136" s="67"/>
    </row>
    <row r="137" spans="1:2">
      <c r="A137" s="66"/>
      <c r="B137" s="67"/>
    </row>
    <row r="138" spans="1:2">
      <c r="A138" s="66"/>
      <c r="B138" s="67"/>
    </row>
    <row r="139" spans="1:2">
      <c r="A139" s="66"/>
      <c r="B139" s="67"/>
    </row>
    <row r="140" spans="1:2">
      <c r="A140" s="66"/>
      <c r="B140" s="67"/>
    </row>
    <row r="141" spans="1:2">
      <c r="A141" s="66"/>
      <c r="B141" s="67"/>
    </row>
    <row r="142" spans="1:2">
      <c r="A142" s="66"/>
      <c r="B142" s="67"/>
    </row>
    <row r="143" spans="1:2">
      <c r="A143" s="66"/>
      <c r="B143" s="67"/>
    </row>
    <row r="144" spans="1:2">
      <c r="A144" s="66"/>
      <c r="B144" s="67"/>
    </row>
    <row r="145" spans="1:2">
      <c r="A145" s="66"/>
      <c r="B145" s="67"/>
    </row>
    <row r="146" spans="1:2">
      <c r="A146" s="66"/>
      <c r="B146" s="67"/>
    </row>
    <row r="147" spans="1:2">
      <c r="A147" s="66"/>
      <c r="B147" s="67"/>
    </row>
    <row r="148" spans="1:2">
      <c r="A148" s="66"/>
      <c r="B148" s="67"/>
    </row>
    <row r="149" spans="1:2">
      <c r="A149" s="66"/>
      <c r="B149" s="67"/>
    </row>
    <row r="150" spans="1:2">
      <c r="A150" s="66"/>
      <c r="B150" s="67"/>
    </row>
    <row r="151" spans="1:2">
      <c r="A151" s="66"/>
      <c r="B151" s="67"/>
    </row>
    <row r="152" spans="1:2">
      <c r="A152" s="66"/>
      <c r="B152" s="67"/>
    </row>
    <row r="153" spans="1:2">
      <c r="A153" s="66"/>
      <c r="B153" s="67"/>
    </row>
    <row r="154" spans="1:2">
      <c r="A154" s="66"/>
      <c r="B154" s="67"/>
    </row>
    <row r="155" spans="1:2">
      <c r="A155" s="66"/>
      <c r="B155" s="67"/>
    </row>
    <row r="156" spans="1:2">
      <c r="A156" s="66"/>
      <c r="B156" s="67"/>
    </row>
    <row r="157" spans="1:2">
      <c r="A157" s="66"/>
      <c r="B157" s="67"/>
    </row>
    <row r="158" spans="1:2">
      <c r="A158" s="66"/>
      <c r="B158" s="67"/>
    </row>
    <row r="159" spans="1:2">
      <c r="A159" s="66"/>
      <c r="B159" s="67"/>
    </row>
    <row r="160" spans="1:2">
      <c r="A160" s="66"/>
      <c r="B160" s="67"/>
    </row>
    <row r="161" spans="1:2">
      <c r="A161" s="66"/>
      <c r="B161" s="67"/>
    </row>
    <row r="162" spans="1:2">
      <c r="A162" s="66"/>
      <c r="B162" s="67"/>
    </row>
    <row r="163" spans="1:2">
      <c r="A163" s="66"/>
      <c r="B163" s="67"/>
    </row>
    <row r="164" spans="1:2">
      <c r="A164" s="66"/>
      <c r="B164" s="67"/>
    </row>
    <row r="165" spans="1:2">
      <c r="A165" s="66"/>
      <c r="B165" s="67"/>
    </row>
    <row r="166" spans="1:2">
      <c r="A166" s="66"/>
      <c r="B166" s="67"/>
    </row>
    <row r="167" spans="1:2">
      <c r="A167" s="66"/>
      <c r="B167" s="67"/>
    </row>
    <row r="168" spans="1:2">
      <c r="A168" s="66"/>
      <c r="B168" s="67"/>
    </row>
    <row r="169" spans="1:2">
      <c r="A169" s="66"/>
      <c r="B169" s="67"/>
    </row>
    <row r="170" spans="1:2">
      <c r="A170" s="66"/>
      <c r="B170" s="67"/>
    </row>
    <row r="171" spans="1:2">
      <c r="A171" s="66"/>
      <c r="B171" s="67"/>
    </row>
    <row r="172" spans="1:2">
      <c r="A172" s="66"/>
      <c r="B172" s="67"/>
    </row>
    <row r="173" spans="1:2">
      <c r="A173" s="66"/>
      <c r="B173" s="67"/>
    </row>
    <row r="174" spans="1:2">
      <c r="A174" s="66"/>
      <c r="B174" s="67"/>
    </row>
    <row r="175" spans="1:2">
      <c r="A175" s="66"/>
      <c r="B175" s="67"/>
    </row>
    <row r="176" spans="1:2">
      <c r="A176" s="66"/>
      <c r="B176" s="67"/>
    </row>
    <row r="177" spans="1:2">
      <c r="A177" s="66"/>
      <c r="B177" s="67"/>
    </row>
    <row r="178" spans="1:2">
      <c r="A178" s="66"/>
      <c r="B178" s="67"/>
    </row>
    <row r="179" spans="1:2">
      <c r="A179" s="66"/>
      <c r="B179" s="67"/>
    </row>
    <row r="180" spans="1:2">
      <c r="A180" s="66"/>
      <c r="B180" s="67"/>
    </row>
    <row r="181" spans="1:2">
      <c r="A181" s="66"/>
      <c r="B181" s="67"/>
    </row>
    <row r="182" spans="1:2">
      <c r="A182" s="66"/>
      <c r="B182" s="67"/>
    </row>
    <row r="183" spans="1:2">
      <c r="A183" s="66"/>
      <c r="B183" s="67"/>
    </row>
    <row r="184" spans="1:2">
      <c r="A184" s="66"/>
      <c r="B184" s="67"/>
    </row>
    <row r="185" spans="1:2">
      <c r="A185" s="66"/>
      <c r="B185" s="67"/>
    </row>
    <row r="186" spans="1:2">
      <c r="A186" s="66"/>
      <c r="B186" s="67"/>
    </row>
    <row r="187" spans="1:2">
      <c r="A187" s="66"/>
      <c r="B187" s="67"/>
    </row>
    <row r="188" spans="1:2">
      <c r="A188" s="66"/>
      <c r="B188" s="67"/>
    </row>
    <row r="189" spans="1:2">
      <c r="A189" s="66"/>
      <c r="B189" s="67"/>
    </row>
    <row r="190" spans="1:2">
      <c r="A190" s="66"/>
      <c r="B190" s="67"/>
    </row>
    <row r="191" spans="1:2">
      <c r="A191" s="66"/>
      <c r="B191" s="67"/>
    </row>
    <row r="192" spans="1:2">
      <c r="A192" s="66"/>
      <c r="B192" s="67"/>
    </row>
    <row r="193" spans="1:2">
      <c r="A193" s="66"/>
      <c r="B193" s="67"/>
    </row>
    <row r="194" spans="1:2">
      <c r="A194" s="66"/>
      <c r="B194" s="67"/>
    </row>
    <row r="195" spans="1:2">
      <c r="A195" s="66"/>
      <c r="B195" s="67"/>
    </row>
    <row r="196" spans="1:2">
      <c r="A196" s="66"/>
      <c r="B196" s="67"/>
    </row>
    <row r="197" spans="1:2">
      <c r="A197" s="66"/>
      <c r="B197" s="67"/>
    </row>
    <row r="198" spans="1:2">
      <c r="A198" s="66"/>
      <c r="B198" s="67"/>
    </row>
    <row r="199" spans="1:2">
      <c r="A199" s="66"/>
      <c r="B199" s="67"/>
    </row>
    <row r="200" spans="1:2">
      <c r="A200" s="66"/>
      <c r="B200" s="67"/>
    </row>
    <row r="201" spans="1:2">
      <c r="A201" s="66"/>
      <c r="B201" s="67"/>
    </row>
    <row r="202" spans="1:2">
      <c r="A202" s="66"/>
      <c r="B202" s="67"/>
    </row>
    <row r="203" spans="1:2">
      <c r="A203" s="66"/>
      <c r="B203" s="67"/>
    </row>
    <row r="204" spans="1:2">
      <c r="A204" s="66"/>
      <c r="B204" s="67"/>
    </row>
    <row r="205" spans="1:2">
      <c r="A205" s="66"/>
      <c r="B205" s="67"/>
    </row>
    <row r="206" spans="1:2">
      <c r="A206" s="66"/>
      <c r="B206" s="67"/>
    </row>
    <row r="207" spans="1:2">
      <c r="A207" s="66"/>
      <c r="B207" s="67"/>
    </row>
    <row r="208" spans="1:2">
      <c r="A208" s="66"/>
      <c r="B208" s="67"/>
    </row>
    <row r="209" spans="1:2">
      <c r="A209" s="66"/>
      <c r="B209" s="67"/>
    </row>
    <row r="210" spans="1:2">
      <c r="A210" s="66"/>
      <c r="B210" s="67"/>
    </row>
    <row r="211" spans="1:2">
      <c r="A211" s="66"/>
      <c r="B211" s="67"/>
    </row>
    <row r="212" spans="1:2">
      <c r="A212" s="66"/>
      <c r="B212" s="67"/>
    </row>
    <row r="213" spans="1:2">
      <c r="A213" s="66"/>
      <c r="B213" s="67"/>
    </row>
    <row r="214" spans="1:2">
      <c r="A214" s="66"/>
      <c r="B214" s="67"/>
    </row>
    <row r="215" spans="1:2">
      <c r="A215" s="66"/>
      <c r="B215" s="67"/>
    </row>
    <row r="216" spans="1:2">
      <c r="A216" s="66"/>
      <c r="B216" s="67"/>
    </row>
    <row r="217" spans="1:2">
      <c r="A217" s="66"/>
      <c r="B217" s="67"/>
    </row>
    <row r="218" spans="1:2">
      <c r="A218" s="66"/>
      <c r="B218" s="67"/>
    </row>
    <row r="219" spans="1:2">
      <c r="A219" s="66"/>
      <c r="B219" s="67"/>
    </row>
    <row r="220" spans="1:2">
      <c r="A220" s="66"/>
      <c r="B220" s="67"/>
    </row>
    <row r="221" spans="1:2">
      <c r="A221" s="66"/>
      <c r="B221" s="67"/>
    </row>
    <row r="222" spans="1:2">
      <c r="A222" s="66"/>
      <c r="B222" s="67"/>
    </row>
    <row r="223" spans="1:2">
      <c r="A223" s="66"/>
      <c r="B223" s="67"/>
    </row>
    <row r="224" spans="1:2">
      <c r="A224" s="66"/>
      <c r="B224" s="67"/>
    </row>
    <row r="225" spans="1:2">
      <c r="A225" s="66"/>
      <c r="B225" s="67"/>
    </row>
    <row r="226" spans="1:2">
      <c r="A226" s="66"/>
      <c r="B226" s="67"/>
    </row>
    <row r="227" spans="1:2">
      <c r="A227" s="66"/>
      <c r="B227" s="67"/>
    </row>
    <row r="228" spans="1:2">
      <c r="A228" s="66"/>
      <c r="B228" s="67"/>
    </row>
    <row r="229" spans="1:2">
      <c r="A229" s="66"/>
      <c r="B229" s="67"/>
    </row>
    <row r="230" spans="1:2">
      <c r="A230" s="66"/>
      <c r="B230" s="67"/>
    </row>
    <row r="231" spans="1:2">
      <c r="A231" s="66"/>
      <c r="B231" s="67"/>
    </row>
    <row r="232" spans="1:2">
      <c r="A232" s="66"/>
      <c r="B232" s="67"/>
    </row>
    <row r="233" spans="1:2">
      <c r="A233" s="66"/>
      <c r="B233" s="67"/>
    </row>
    <row r="234" spans="1:2">
      <c r="A234" s="66"/>
      <c r="B234" s="67"/>
    </row>
    <row r="235" spans="1:2">
      <c r="A235" s="66"/>
      <c r="B235" s="67"/>
    </row>
    <row r="236" spans="1:2">
      <c r="A236" s="66"/>
      <c r="B236" s="67"/>
    </row>
    <row r="237" spans="1:2">
      <c r="A237" s="66"/>
      <c r="B237" s="67"/>
    </row>
    <row r="238" spans="1:2">
      <c r="A238" s="66"/>
      <c r="B238" s="67"/>
    </row>
    <row r="239" spans="1:2">
      <c r="A239" s="66"/>
      <c r="B239" s="67"/>
    </row>
    <row r="240" spans="1:2">
      <c r="A240" s="66"/>
      <c r="B240" s="67"/>
    </row>
    <row r="241" spans="1:2">
      <c r="A241" s="66"/>
      <c r="B241" s="67"/>
    </row>
    <row r="242" spans="1:2">
      <c r="A242" s="66"/>
      <c r="B242" s="67"/>
    </row>
    <row r="243" spans="1:2">
      <c r="A243" s="66"/>
      <c r="B243" s="67"/>
    </row>
    <row r="244" spans="1:2">
      <c r="A244" s="66"/>
      <c r="B244" s="67"/>
    </row>
    <row r="245" spans="1:2">
      <c r="A245" s="66"/>
      <c r="B245" s="67"/>
    </row>
    <row r="246" spans="1:2">
      <c r="A246" s="66"/>
      <c r="B246" s="67"/>
    </row>
    <row r="247" spans="1:2">
      <c r="A247" s="66"/>
      <c r="B247" s="67"/>
    </row>
    <row r="248" spans="1:2">
      <c r="A248" s="66"/>
      <c r="B248" s="67"/>
    </row>
    <row r="249" spans="1:2">
      <c r="A249" s="66"/>
      <c r="B249" s="67"/>
    </row>
    <row r="250" spans="1:2">
      <c r="A250" s="66"/>
      <c r="B250" s="67"/>
    </row>
    <row r="251" spans="1:2">
      <c r="A251" s="66"/>
      <c r="B251" s="67"/>
    </row>
    <row r="252" spans="1:2">
      <c r="A252" s="66"/>
      <c r="B252" s="67"/>
    </row>
    <row r="253" spans="1:2">
      <c r="A253" s="66"/>
      <c r="B253" s="67"/>
    </row>
    <row r="254" spans="1:2">
      <c r="A254" s="66"/>
      <c r="B254" s="67"/>
    </row>
    <row r="255" spans="1:2">
      <c r="A255" s="66"/>
      <c r="B255" s="67"/>
    </row>
    <row r="256" spans="1:2">
      <c r="A256" s="66"/>
      <c r="B256" s="67"/>
    </row>
    <row r="257" spans="1:2">
      <c r="A257" s="66"/>
      <c r="B257" s="67"/>
    </row>
    <row r="258" spans="1:2">
      <c r="A258" s="66"/>
      <c r="B258" s="67"/>
    </row>
    <row r="259" spans="1:2">
      <c r="A259" s="66"/>
      <c r="B259" s="67"/>
    </row>
    <row r="260" spans="1:2">
      <c r="A260" s="66"/>
      <c r="B260" s="67"/>
    </row>
    <row r="261" spans="1:2">
      <c r="A261" s="66"/>
      <c r="B261" s="67"/>
    </row>
    <row r="262" spans="1:2">
      <c r="A262" s="66"/>
      <c r="B262" s="67"/>
    </row>
    <row r="263" spans="1:2">
      <c r="A263" s="66"/>
      <c r="B263" s="67"/>
    </row>
    <row r="264" spans="1:2">
      <c r="A264" s="66"/>
      <c r="B264" s="67"/>
    </row>
    <row r="265" spans="1:2">
      <c r="A265" s="66"/>
      <c r="B265" s="67"/>
    </row>
    <row r="266" spans="1:2">
      <c r="A266" s="66"/>
      <c r="B266" s="67"/>
    </row>
    <row r="267" spans="1:2">
      <c r="A267" s="66"/>
      <c r="B267" s="67"/>
    </row>
    <row r="268" spans="1:2">
      <c r="A268" s="66"/>
      <c r="B268" s="67"/>
    </row>
    <row r="269" spans="1:2">
      <c r="A269" s="66"/>
      <c r="B269" s="67"/>
    </row>
    <row r="270" spans="1:2">
      <c r="A270" s="66"/>
      <c r="B270" s="67"/>
    </row>
    <row r="271" spans="1:2">
      <c r="A271" s="66"/>
      <c r="B271" s="67"/>
    </row>
    <row r="272" spans="1:2">
      <c r="A272" s="66"/>
      <c r="B272" s="67"/>
    </row>
    <row r="273" spans="1:2">
      <c r="A273" s="66"/>
      <c r="B273" s="67"/>
    </row>
    <row r="274" spans="1:2">
      <c r="A274" s="66"/>
      <c r="B274" s="67"/>
    </row>
    <row r="275" spans="1:2">
      <c r="A275" s="66"/>
      <c r="B275" s="67"/>
    </row>
    <row r="276" spans="1:2">
      <c r="A276" s="66"/>
      <c r="B276" s="67"/>
    </row>
    <row r="277" spans="1:2">
      <c r="A277" s="66"/>
      <c r="B277" s="67"/>
    </row>
    <row r="278" spans="1:2">
      <c r="A278" s="66"/>
      <c r="B278" s="67"/>
    </row>
    <row r="279" spans="1:2">
      <c r="A279" s="66"/>
      <c r="B279" s="67"/>
    </row>
    <row r="280" spans="1:2">
      <c r="A280" s="66"/>
      <c r="B280" s="67"/>
    </row>
    <row r="281" spans="1:2">
      <c r="A281" s="66"/>
      <c r="B281" s="67"/>
    </row>
    <row r="282" spans="1:2">
      <c r="A282" s="66"/>
      <c r="B282" s="67"/>
    </row>
    <row r="283" spans="1:2">
      <c r="A283" s="66"/>
      <c r="B283" s="67"/>
    </row>
    <row r="284" spans="1:2">
      <c r="A284" s="66"/>
      <c r="B284" s="67"/>
    </row>
    <row r="285" spans="1:2">
      <c r="A285" s="66"/>
      <c r="B285" s="67"/>
    </row>
    <row r="286" spans="1:2">
      <c r="A286" s="66"/>
      <c r="B286" s="67"/>
    </row>
    <row r="287" spans="1:2">
      <c r="A287" s="66"/>
      <c r="B287" s="67"/>
    </row>
    <row r="288" spans="1:2">
      <c r="A288" s="66"/>
      <c r="B288" s="67"/>
    </row>
    <row r="289" spans="1:2">
      <c r="A289" s="66"/>
      <c r="B289" s="67"/>
    </row>
    <row r="290" spans="1:2">
      <c r="A290" s="66"/>
      <c r="B290" s="67"/>
    </row>
    <row r="291" spans="1:2">
      <c r="A291" s="66"/>
      <c r="B291" s="67"/>
    </row>
    <row r="292" spans="1:2">
      <c r="A292" s="66"/>
      <c r="B292" s="67"/>
    </row>
    <row r="293" spans="1:2">
      <c r="A293" s="66"/>
      <c r="B293" s="67"/>
    </row>
    <row r="294" spans="1:2">
      <c r="A294" s="66"/>
      <c r="B294" s="67"/>
    </row>
    <row r="295" spans="1:2">
      <c r="A295" s="66"/>
      <c r="B295" s="67"/>
    </row>
    <row r="296" spans="1:2">
      <c r="A296" s="66"/>
      <c r="B296" s="67"/>
    </row>
    <row r="297" spans="1:2">
      <c r="A297" s="66"/>
      <c r="B297" s="67"/>
    </row>
    <row r="298" spans="1:2">
      <c r="A298" s="66"/>
      <c r="B298" s="67"/>
    </row>
    <row r="299" spans="1:2">
      <c r="A299" s="66"/>
      <c r="B299" s="67"/>
    </row>
    <row r="300" spans="1:2">
      <c r="A300" s="66"/>
      <c r="B300" s="67"/>
    </row>
    <row r="301" spans="1:2">
      <c r="A301" s="66"/>
      <c r="B301" s="67"/>
    </row>
    <row r="302" spans="1:2">
      <c r="A302" s="66"/>
      <c r="B302" s="67"/>
    </row>
    <row r="303" spans="1:2">
      <c r="A303" s="66"/>
      <c r="B303" s="67"/>
    </row>
    <row r="304" spans="1:2">
      <c r="A304" s="66"/>
      <c r="B304" s="67"/>
    </row>
    <row r="305" spans="1:2">
      <c r="A305" s="66"/>
      <c r="B305" s="67"/>
    </row>
    <row r="306" spans="1:2">
      <c r="A306" s="66"/>
      <c r="B306" s="67"/>
    </row>
    <row r="307" spans="1:2">
      <c r="A307" s="66"/>
      <c r="B307" s="67"/>
    </row>
    <row r="308" spans="1:2">
      <c r="A308" s="66"/>
      <c r="B308" s="67"/>
    </row>
    <row r="309" spans="1:2">
      <c r="A309" s="66"/>
      <c r="B309" s="67"/>
    </row>
    <row r="310" spans="1:2">
      <c r="A310" s="66"/>
      <c r="B310" s="67"/>
    </row>
    <row r="311" spans="1:2">
      <c r="A311" s="66"/>
      <c r="B311" s="67"/>
    </row>
    <row r="312" spans="1:2">
      <c r="A312" s="66"/>
      <c r="B312" s="67"/>
    </row>
    <row r="313" spans="1:2">
      <c r="A313" s="66"/>
      <c r="B313" s="67"/>
    </row>
    <row r="314" spans="1:2">
      <c r="A314" s="66"/>
      <c r="B314" s="67"/>
    </row>
    <row r="315" spans="1:2">
      <c r="A315" s="66"/>
      <c r="B315" s="67"/>
    </row>
    <row r="316" spans="1:2">
      <c r="A316" s="66"/>
      <c r="B316" s="67"/>
    </row>
    <row r="317" spans="1:2">
      <c r="A317" s="66"/>
      <c r="B317" s="67"/>
    </row>
    <row r="318" spans="1:2">
      <c r="A318" s="66"/>
      <c r="B318" s="67"/>
    </row>
    <row r="319" spans="1:2">
      <c r="A319" s="66"/>
      <c r="B319" s="67"/>
    </row>
    <row r="320" spans="1:2">
      <c r="A320" s="66"/>
      <c r="B320" s="67"/>
    </row>
    <row r="321" spans="1:2">
      <c r="A321" s="66"/>
      <c r="B321" s="67"/>
    </row>
    <row r="322" spans="1:2">
      <c r="A322" s="66"/>
      <c r="B322" s="67"/>
    </row>
    <row r="323" spans="1:2">
      <c r="A323" s="66"/>
      <c r="B323" s="67"/>
    </row>
    <row r="324" spans="1:2">
      <c r="A324" s="66"/>
      <c r="B324" s="67"/>
    </row>
    <row r="325" spans="1:2">
      <c r="A325" s="66"/>
      <c r="B325" s="67"/>
    </row>
    <row r="326" spans="1:2">
      <c r="A326" s="66"/>
      <c r="B326" s="67"/>
    </row>
    <row r="327" spans="1:2">
      <c r="A327" s="66"/>
      <c r="B327" s="67"/>
    </row>
    <row r="328" spans="1:2">
      <c r="A328" s="66"/>
      <c r="B328" s="67"/>
    </row>
    <row r="329" spans="1:2">
      <c r="A329" s="66"/>
      <c r="B329" s="67"/>
    </row>
    <row r="330" spans="1:2">
      <c r="A330" s="66"/>
      <c r="B330" s="67"/>
    </row>
    <row r="331" spans="1:2">
      <c r="A331" s="66"/>
      <c r="B331" s="67"/>
    </row>
    <row r="332" spans="1:2">
      <c r="A332" s="66"/>
      <c r="B332" s="67"/>
    </row>
    <row r="333" spans="1:2">
      <c r="A333" s="66"/>
      <c r="B333" s="67"/>
    </row>
    <row r="334" spans="1:2">
      <c r="A334" s="66"/>
      <c r="B334" s="67"/>
    </row>
    <row r="335" spans="1:2">
      <c r="A335" s="66"/>
      <c r="B335" s="67"/>
    </row>
    <row r="336" spans="1:2">
      <c r="A336" s="66"/>
      <c r="B336" s="67"/>
    </row>
    <row r="337" spans="1:2">
      <c r="A337" s="66"/>
      <c r="B337" s="67"/>
    </row>
    <row r="338" spans="1:2">
      <c r="A338" s="66"/>
      <c r="B338" s="67"/>
    </row>
    <row r="339" spans="1:2">
      <c r="A339" s="66"/>
      <c r="B339" s="67"/>
    </row>
    <row r="340" spans="1:2">
      <c r="A340" s="66"/>
      <c r="B340" s="67"/>
    </row>
    <row r="341" spans="1:2">
      <c r="A341" s="66"/>
      <c r="B341" s="67"/>
    </row>
    <row r="342" spans="1:2">
      <c r="A342" s="66"/>
      <c r="B342" s="67"/>
    </row>
    <row r="343" spans="1:2">
      <c r="A343" s="66"/>
      <c r="B343" s="67"/>
    </row>
    <row r="344" spans="1:2">
      <c r="A344" s="66"/>
      <c r="B344" s="67"/>
    </row>
    <row r="345" spans="1:2">
      <c r="A345" s="66"/>
      <c r="B345" s="67"/>
    </row>
    <row r="346" spans="1:2">
      <c r="A346" s="66"/>
      <c r="B346" s="67"/>
    </row>
    <row r="347" spans="1:2">
      <c r="A347" s="66"/>
      <c r="B347" s="67"/>
    </row>
    <row r="348" spans="1:2">
      <c r="A348" s="66"/>
      <c r="B348" s="67"/>
    </row>
    <row r="349" spans="1:2">
      <c r="A349" s="66"/>
      <c r="B349" s="67"/>
    </row>
    <row r="350" spans="1:2">
      <c r="A350" s="66"/>
      <c r="B350" s="67"/>
    </row>
    <row r="351" spans="1:2">
      <c r="A351" s="66"/>
      <c r="B351" s="67"/>
    </row>
    <row r="352" spans="1:2">
      <c r="A352" s="66"/>
      <c r="B352" s="67"/>
    </row>
    <row r="353" spans="1:2">
      <c r="A353" s="66"/>
      <c r="B353" s="67"/>
    </row>
    <row r="354" spans="1:2">
      <c r="A354" s="66"/>
      <c r="B354" s="67"/>
    </row>
    <row r="355" spans="1:2">
      <c r="A355" s="66"/>
      <c r="B355" s="67"/>
    </row>
    <row r="356" spans="1:2">
      <c r="A356" s="66"/>
      <c r="B356" s="67"/>
    </row>
    <row r="357" spans="1:2">
      <c r="A357" s="66"/>
      <c r="B357" s="67"/>
    </row>
    <row r="358" spans="1:2">
      <c r="A358" s="66"/>
      <c r="B358" s="67"/>
    </row>
    <row r="359" spans="1:2">
      <c r="A359" s="66"/>
      <c r="B359" s="67"/>
    </row>
    <row r="360" spans="1:2">
      <c r="A360" s="66"/>
      <c r="B360" s="67"/>
    </row>
    <row r="361" spans="1:2">
      <c r="A361" s="66"/>
      <c r="B361" s="67"/>
    </row>
    <row r="362" spans="1:2">
      <c r="A362" s="66"/>
      <c r="B362" s="67"/>
    </row>
    <row r="363" spans="1:2">
      <c r="A363" s="66"/>
      <c r="B363" s="67"/>
    </row>
    <row r="364" spans="1:2">
      <c r="A364" s="66"/>
      <c r="B364" s="67"/>
    </row>
    <row r="365" spans="1:2">
      <c r="A365" s="66"/>
      <c r="B365" s="67"/>
    </row>
    <row r="366" spans="1:2">
      <c r="A366" s="66"/>
      <c r="B366" s="67"/>
    </row>
    <row r="367" spans="1:2">
      <c r="A367" s="66"/>
      <c r="B367" s="67"/>
    </row>
    <row r="368" spans="1:2">
      <c r="A368" s="66"/>
      <c r="B368" s="67"/>
    </row>
    <row r="369" spans="1:2">
      <c r="A369" s="66"/>
      <c r="B369" s="67"/>
    </row>
    <row r="370" spans="1:2">
      <c r="A370" s="66"/>
      <c r="B370" s="67"/>
    </row>
    <row r="371" spans="1:2">
      <c r="A371" s="66"/>
      <c r="B371" s="67"/>
    </row>
    <row r="372" spans="1:2">
      <c r="A372" s="66"/>
      <c r="B372" s="67"/>
    </row>
    <row r="373" spans="1:2">
      <c r="A373" s="66"/>
      <c r="B373" s="67"/>
    </row>
    <row r="374" spans="1:2">
      <c r="A374" s="66"/>
      <c r="B374" s="67"/>
    </row>
    <row r="375" spans="1:2">
      <c r="A375" s="66"/>
      <c r="B375" s="67"/>
    </row>
    <row r="376" spans="1:2">
      <c r="A376" s="66"/>
      <c r="B376" s="67"/>
    </row>
    <row r="377" spans="1:2">
      <c r="A377" s="66"/>
      <c r="B377" s="67"/>
    </row>
    <row r="378" spans="1:2">
      <c r="A378" s="66"/>
      <c r="B378" s="67"/>
    </row>
    <row r="379" spans="1:2">
      <c r="A379" s="66"/>
      <c r="B379" s="67"/>
    </row>
    <row r="380" spans="1:2">
      <c r="A380" s="66"/>
      <c r="B380" s="67"/>
    </row>
    <row r="381" spans="1:2">
      <c r="A381" s="66"/>
      <c r="B381" s="67"/>
    </row>
    <row r="382" spans="1:2">
      <c r="A382" s="66"/>
      <c r="B382" s="67"/>
    </row>
    <row r="383" spans="1:2">
      <c r="A383" s="66"/>
      <c r="B383" s="67"/>
    </row>
    <row r="384" spans="1:2">
      <c r="A384" s="66"/>
      <c r="B384" s="67"/>
    </row>
    <row r="385" spans="1:2">
      <c r="A385" s="66"/>
      <c r="B385" s="67"/>
    </row>
    <row r="386" spans="1:2">
      <c r="A386" s="66"/>
      <c r="B386" s="67"/>
    </row>
    <row r="387" spans="1:2">
      <c r="A387" s="66"/>
      <c r="B387" s="67"/>
    </row>
    <row r="388" spans="1:2">
      <c r="A388" s="66"/>
      <c r="B388" s="67"/>
    </row>
    <row r="389" spans="1:2">
      <c r="A389" s="66"/>
      <c r="B389" s="67"/>
    </row>
    <row r="390" spans="1:2">
      <c r="A390" s="66"/>
      <c r="B390" s="67"/>
    </row>
    <row r="391" spans="1:2">
      <c r="A391" s="66"/>
      <c r="B391" s="67"/>
    </row>
    <row r="392" spans="1:2">
      <c r="A392" s="66"/>
      <c r="B392" s="67"/>
    </row>
    <row r="393" spans="1:2">
      <c r="A393" s="66"/>
      <c r="B393" s="67"/>
    </row>
    <row r="394" spans="1:2">
      <c r="A394" s="66"/>
      <c r="B394" s="67"/>
    </row>
    <row r="395" spans="1:2">
      <c r="A395" s="66"/>
      <c r="B395" s="67"/>
    </row>
    <row r="396" spans="1:2">
      <c r="A396" s="66"/>
      <c r="B396" s="67"/>
    </row>
    <row r="397" spans="1:2">
      <c r="A397" s="66"/>
      <c r="B397" s="67"/>
    </row>
    <row r="398" spans="1:2">
      <c r="A398" s="66"/>
      <c r="B398" s="67"/>
    </row>
    <row r="399" spans="1:2">
      <c r="A399" s="66"/>
      <c r="B399" s="67"/>
    </row>
    <row r="400" spans="1:2">
      <c r="A400" s="66"/>
      <c r="B400" s="68"/>
    </row>
    <row r="401" spans="1:2">
      <c r="A401" s="66"/>
      <c r="B401" s="68"/>
    </row>
    <row r="402" spans="1:2">
      <c r="A402" s="66"/>
      <c r="B402" s="68"/>
    </row>
    <row r="403" spans="1:2">
      <c r="A403" s="66"/>
      <c r="B403" s="68"/>
    </row>
    <row r="404" spans="1:2">
      <c r="A404" s="66"/>
      <c r="B404" s="68"/>
    </row>
    <row r="405" spans="1:2">
      <c r="A405" s="66"/>
      <c r="B405" s="68"/>
    </row>
    <row r="406" spans="1:2">
      <c r="A406" s="66"/>
      <c r="B406" s="68"/>
    </row>
    <row r="407" spans="1:2">
      <c r="A407" s="66"/>
      <c r="B407" s="68"/>
    </row>
    <row r="408" spans="1:2">
      <c r="A408" s="66"/>
      <c r="B408" s="68"/>
    </row>
    <row r="409" spans="1:2">
      <c r="A409" s="66"/>
      <c r="B409" s="68"/>
    </row>
    <row r="410" spans="1:2">
      <c r="A410" s="66"/>
      <c r="B410" s="68"/>
    </row>
    <row r="411" spans="1:2">
      <c r="A411" s="66"/>
      <c r="B411" s="68"/>
    </row>
    <row r="412" spans="1:2">
      <c r="A412" s="66"/>
      <c r="B412" s="68"/>
    </row>
    <row r="413" spans="1:2">
      <c r="A413" s="66"/>
      <c r="B413" s="68"/>
    </row>
    <row r="414" spans="1:2">
      <c r="A414" s="66"/>
      <c r="B414" s="68"/>
    </row>
    <row r="415" spans="1:2">
      <c r="A415" s="66"/>
      <c r="B415" s="68"/>
    </row>
    <row r="416" spans="1:2">
      <c r="A416" s="66"/>
      <c r="B416" s="68"/>
    </row>
    <row r="417" spans="1:2">
      <c r="A417" s="66"/>
      <c r="B417" s="68"/>
    </row>
    <row r="418" spans="1:2">
      <c r="A418" s="68"/>
      <c r="B418" s="68"/>
    </row>
    <row r="419" spans="1:2">
      <c r="A419" s="68"/>
      <c r="B419" s="68"/>
    </row>
    <row r="420" spans="1:2">
      <c r="A420" s="68"/>
      <c r="B420" s="68"/>
    </row>
    <row r="421" spans="1:2">
      <c r="A421" s="68"/>
      <c r="B421" s="68"/>
    </row>
    <row r="422" spans="1:2">
      <c r="A422" s="68"/>
      <c r="B422" s="68"/>
    </row>
    <row r="423" spans="1:2">
      <c r="A423" s="68"/>
      <c r="B423" s="68"/>
    </row>
    <row r="424" spans="1:2">
      <c r="A424" s="68"/>
      <c r="B424" s="68"/>
    </row>
    <row r="425" spans="1:2">
      <c r="A425" s="68"/>
      <c r="B425" s="68"/>
    </row>
    <row r="426" spans="1:2">
      <c r="A426" s="68"/>
      <c r="B426" s="68"/>
    </row>
    <row r="427" spans="1:2">
      <c r="A427" s="68"/>
      <c r="B427" s="68"/>
    </row>
    <row r="428" spans="1:2">
      <c r="A428" s="68"/>
      <c r="B428" s="68"/>
    </row>
    <row r="429" spans="1:2">
      <c r="A429" s="68"/>
      <c r="B429" s="68"/>
    </row>
    <row r="430" spans="1:2">
      <c r="A430" s="68"/>
      <c r="B430" s="68"/>
    </row>
    <row r="431" spans="1:2">
      <c r="A431" s="68"/>
      <c r="B431" s="68"/>
    </row>
    <row r="432" spans="1:2">
      <c r="A432" s="68"/>
      <c r="B432" s="68"/>
    </row>
    <row r="433" spans="1:2">
      <c r="A433" s="68"/>
      <c r="B433" s="68"/>
    </row>
    <row r="434" spans="1:2">
      <c r="A434" s="68"/>
      <c r="B434" s="68"/>
    </row>
    <row r="435" spans="1:2">
      <c r="A435" s="68"/>
      <c r="B435" s="68"/>
    </row>
    <row r="436" spans="1:2">
      <c r="A436" s="68"/>
      <c r="B436" s="68"/>
    </row>
    <row r="437" spans="1:2">
      <c r="A437" s="68"/>
      <c r="B437" s="68"/>
    </row>
    <row r="438" spans="1:2">
      <c r="A438" s="68"/>
      <c r="B438" s="68"/>
    </row>
    <row r="439" spans="1:2">
      <c r="A439" s="68"/>
      <c r="B439" s="68"/>
    </row>
    <row r="440" spans="1:2">
      <c r="A440" s="68"/>
      <c r="B440" s="68"/>
    </row>
    <row r="441" spans="1:2">
      <c r="A441" s="68"/>
      <c r="B441" s="68"/>
    </row>
    <row r="442" spans="1:2">
      <c r="A442" s="68"/>
      <c r="B442" s="68"/>
    </row>
    <row r="443" spans="1:2">
      <c r="A443" s="68"/>
      <c r="B443" s="68"/>
    </row>
    <row r="444" spans="1:2">
      <c r="A444" s="68"/>
      <c r="B444" s="68"/>
    </row>
    <row r="445" spans="1:2">
      <c r="A445" s="68"/>
      <c r="B445" s="68"/>
    </row>
    <row r="446" spans="1:2">
      <c r="A446" s="68"/>
      <c r="B446" s="68"/>
    </row>
    <row r="447" spans="1:2">
      <c r="A447" s="68"/>
      <c r="B447" s="68"/>
    </row>
    <row r="448" spans="1:2">
      <c r="A448" s="68"/>
      <c r="B448" s="68"/>
    </row>
    <row r="449" spans="1:2">
      <c r="A449" s="68"/>
      <c r="B449" s="68"/>
    </row>
    <row r="450" spans="1:2">
      <c r="A450" s="68"/>
      <c r="B450" s="68"/>
    </row>
    <row r="451" spans="1:2">
      <c r="A451" s="68"/>
      <c r="B451" s="68"/>
    </row>
    <row r="452" spans="1:2">
      <c r="A452" s="68"/>
      <c r="B452" s="68"/>
    </row>
    <row r="453" spans="1:2">
      <c r="A453" s="68"/>
      <c r="B453" s="68"/>
    </row>
    <row r="454" spans="1:2">
      <c r="A454" s="68"/>
      <c r="B454" s="68"/>
    </row>
    <row r="455" spans="1:2">
      <c r="A455" s="68"/>
      <c r="B455" s="68"/>
    </row>
    <row r="456" spans="1:2">
      <c r="A456" s="68"/>
      <c r="B456" s="68"/>
    </row>
    <row r="457" spans="1:2">
      <c r="A457" s="68"/>
      <c r="B457" s="68"/>
    </row>
    <row r="458" spans="1:2">
      <c r="A458" s="68"/>
      <c r="B458" s="68"/>
    </row>
    <row r="459" spans="1:2">
      <c r="A459" s="68"/>
      <c r="B459" s="68"/>
    </row>
    <row r="460" spans="1:2">
      <c r="A460" s="68"/>
      <c r="B460" s="68"/>
    </row>
    <row r="461" spans="1:2">
      <c r="A461" s="68"/>
      <c r="B461" s="68"/>
    </row>
    <row r="462" spans="1:2">
      <c r="A462" s="68"/>
      <c r="B462" s="68"/>
    </row>
    <row r="463" spans="1:2">
      <c r="A463" s="68"/>
      <c r="B463" s="68"/>
    </row>
    <row r="464" spans="1:2">
      <c r="A464" s="68"/>
      <c r="B464" s="68"/>
    </row>
    <row r="465" spans="1:2">
      <c r="A465" s="68"/>
      <c r="B465" s="68"/>
    </row>
    <row r="466" spans="1:2">
      <c r="A466" s="68"/>
      <c r="B466" s="68"/>
    </row>
    <row r="467" spans="1:2">
      <c r="A467" s="68"/>
      <c r="B467" s="68"/>
    </row>
    <row r="468" spans="1:2">
      <c r="A468" s="68"/>
      <c r="B468" s="68"/>
    </row>
    <row r="469" spans="1:2">
      <c r="A469" s="68"/>
      <c r="B469" s="68"/>
    </row>
    <row r="470" spans="1:2">
      <c r="A470" s="68"/>
      <c r="B470" s="68"/>
    </row>
    <row r="471" spans="1:2">
      <c r="A471" s="68"/>
      <c r="B471" s="68"/>
    </row>
    <row r="472" spans="1:2">
      <c r="A472" s="68"/>
      <c r="B472" s="68"/>
    </row>
    <row r="473" spans="1:2">
      <c r="A473" s="68"/>
      <c r="B473" s="68"/>
    </row>
    <row r="474" spans="1:2">
      <c r="A474" s="68"/>
      <c r="B474" s="68"/>
    </row>
    <row r="475" spans="1:2">
      <c r="A475" s="68"/>
      <c r="B475" s="68"/>
    </row>
    <row r="476" spans="1:2">
      <c r="A476" s="68"/>
      <c r="B476" s="68"/>
    </row>
    <row r="477" spans="1:2">
      <c r="A477" s="68"/>
      <c r="B477" s="68"/>
    </row>
    <row r="478" spans="1:2">
      <c r="A478" s="68"/>
      <c r="B478" s="68"/>
    </row>
    <row r="479" spans="1:2">
      <c r="A479" s="68"/>
      <c r="B479" s="68"/>
    </row>
    <row r="480" spans="1:2">
      <c r="A480" s="68"/>
      <c r="B480" s="68"/>
    </row>
    <row r="481" spans="1:2">
      <c r="A481" s="68"/>
      <c r="B481" s="68"/>
    </row>
    <row r="482" spans="1:2">
      <c r="A482" s="68"/>
      <c r="B482" s="68"/>
    </row>
    <row r="483" spans="1:2">
      <c r="A483" s="68"/>
      <c r="B483" s="68"/>
    </row>
    <row r="484" spans="1:2">
      <c r="A484" s="68"/>
      <c r="B484" s="68"/>
    </row>
    <row r="485" spans="1:2">
      <c r="A485" s="68"/>
      <c r="B485" s="68"/>
    </row>
    <row r="486" spans="1:2">
      <c r="A486" s="68"/>
      <c r="B486" s="68"/>
    </row>
    <row r="487" spans="1:2">
      <c r="A487" s="68"/>
      <c r="B487" s="68"/>
    </row>
    <row r="488" spans="1:2">
      <c r="A488" s="68"/>
      <c r="B488" s="68"/>
    </row>
    <row r="489" spans="1:2">
      <c r="A489" s="68"/>
      <c r="B489" s="68"/>
    </row>
    <row r="490" spans="1:2">
      <c r="A490" s="68"/>
      <c r="B490" s="68"/>
    </row>
    <row r="491" spans="1:2">
      <c r="A491" s="68"/>
      <c r="B491" s="68"/>
    </row>
    <row r="492" spans="1:2">
      <c r="A492" s="68"/>
      <c r="B492" s="68"/>
    </row>
    <row r="493" spans="1:2">
      <c r="A493" s="68"/>
      <c r="B493" s="68"/>
    </row>
    <row r="494" spans="1:2">
      <c r="A494" s="68"/>
      <c r="B494" s="68"/>
    </row>
    <row r="495" spans="1:2">
      <c r="A495" s="68"/>
      <c r="B495" s="68"/>
    </row>
    <row r="496" spans="1:2">
      <c r="A496" s="68"/>
      <c r="B496" s="68"/>
    </row>
    <row r="497" spans="1:2">
      <c r="A497" s="68"/>
      <c r="B497" s="68"/>
    </row>
    <row r="498" spans="1:2">
      <c r="A498" s="68"/>
      <c r="B498" s="68"/>
    </row>
    <row r="499" spans="1:2">
      <c r="A499" s="68"/>
      <c r="B499" s="68"/>
    </row>
    <row r="500" spans="1:2">
      <c r="A500" s="68"/>
      <c r="B500" s="68"/>
    </row>
    <row r="501" spans="1:2">
      <c r="A501" s="68"/>
      <c r="B501" s="68"/>
    </row>
    <row r="502" spans="1:2">
      <c r="A502" s="68"/>
      <c r="B502" s="68"/>
    </row>
    <row r="503" spans="1:2">
      <c r="A503" s="68"/>
      <c r="B503" s="68"/>
    </row>
    <row r="504" spans="1:2">
      <c r="A504" s="68"/>
      <c r="B504" s="68"/>
    </row>
    <row r="505" spans="1:2">
      <c r="A505" s="68"/>
      <c r="B505" s="68"/>
    </row>
    <row r="506" spans="1:2">
      <c r="A506" s="68"/>
      <c r="B506" s="68"/>
    </row>
    <row r="507" spans="1:2">
      <c r="A507" s="68"/>
      <c r="B507" s="68"/>
    </row>
    <row r="508" spans="1:2">
      <c r="A508" s="68"/>
      <c r="B508" s="68"/>
    </row>
    <row r="509" spans="1:2">
      <c r="A509" s="68"/>
      <c r="B509" s="68"/>
    </row>
    <row r="510" spans="1:2">
      <c r="A510" s="68"/>
      <c r="B510" s="68"/>
    </row>
    <row r="511" spans="1:2">
      <c r="A511" s="68"/>
      <c r="B511" s="68"/>
    </row>
    <row r="512" spans="1:2">
      <c r="A512" s="68"/>
      <c r="B512" s="68"/>
    </row>
    <row r="513" spans="1:2">
      <c r="A513" s="68"/>
      <c r="B513" s="68"/>
    </row>
    <row r="514" spans="1:2">
      <c r="A514" s="68"/>
      <c r="B514" s="68"/>
    </row>
    <row r="515" spans="1:2">
      <c r="A515" s="68"/>
      <c r="B515" s="68"/>
    </row>
    <row r="516" spans="1:2">
      <c r="A516" s="68"/>
      <c r="B516" s="68"/>
    </row>
    <row r="517" spans="1:2">
      <c r="A517" s="68"/>
      <c r="B517" s="68"/>
    </row>
    <row r="518" spans="1:2">
      <c r="A518" s="68"/>
      <c r="B518" s="68"/>
    </row>
    <row r="519" spans="1:2">
      <c r="A519" s="68"/>
      <c r="B519" s="68"/>
    </row>
    <row r="520" spans="1:2">
      <c r="A520" s="68"/>
      <c r="B520" s="68"/>
    </row>
    <row r="521" spans="1:2">
      <c r="A521" s="68"/>
      <c r="B521" s="68"/>
    </row>
    <row r="522" spans="1:2">
      <c r="A522" s="68"/>
      <c r="B522" s="68"/>
    </row>
    <row r="523" spans="1:2">
      <c r="A523" s="68"/>
      <c r="B523" s="68"/>
    </row>
    <row r="524" spans="1:2">
      <c r="A524" s="68"/>
      <c r="B524" s="68"/>
    </row>
    <row r="525" spans="1:2">
      <c r="A525" s="68"/>
      <c r="B525" s="68"/>
    </row>
    <row r="526" spans="1:2">
      <c r="A526" s="68"/>
      <c r="B526" s="68"/>
    </row>
    <row r="527" spans="1:2">
      <c r="A527" s="68"/>
      <c r="B527" s="68"/>
    </row>
    <row r="528" spans="1:2">
      <c r="A528" s="68"/>
      <c r="B528" s="68"/>
    </row>
    <row r="529" spans="1:2">
      <c r="A529" s="68"/>
      <c r="B529" s="68"/>
    </row>
    <row r="530" spans="1:2">
      <c r="A530" s="68"/>
      <c r="B530" s="68"/>
    </row>
    <row r="531" spans="1:2">
      <c r="A531" s="68"/>
      <c r="B531" s="68"/>
    </row>
    <row r="532" spans="1:2">
      <c r="A532" s="68"/>
      <c r="B532" s="68"/>
    </row>
    <row r="533" spans="1:2">
      <c r="A533" s="68"/>
      <c r="B533" s="68"/>
    </row>
    <row r="534" spans="1:2">
      <c r="A534" s="68"/>
      <c r="B534" s="68"/>
    </row>
    <row r="535" spans="1:2">
      <c r="A535" s="68"/>
      <c r="B535" s="68"/>
    </row>
    <row r="536" spans="1:2">
      <c r="A536" s="68"/>
      <c r="B536" s="68"/>
    </row>
    <row r="537" spans="1:2">
      <c r="A537" s="68"/>
      <c r="B537" s="68"/>
    </row>
    <row r="538" spans="1:2">
      <c r="A538" s="68"/>
      <c r="B538" s="68"/>
    </row>
    <row r="539" spans="1:2">
      <c r="A539" s="68"/>
      <c r="B539" s="68"/>
    </row>
    <row r="540" spans="1:2">
      <c r="A540" s="68"/>
      <c r="B540" s="68"/>
    </row>
    <row r="541" spans="1:2">
      <c r="A541" s="68"/>
      <c r="B541" s="68"/>
    </row>
    <row r="542" spans="1:2">
      <c r="A542" s="68"/>
      <c r="B542" s="68"/>
    </row>
    <row r="543" spans="1:2">
      <c r="A543" s="68"/>
      <c r="B543" s="68"/>
    </row>
    <row r="544" spans="1:2">
      <c r="A544" s="68"/>
      <c r="B544" s="68"/>
    </row>
    <row r="545" spans="1:2">
      <c r="A545" s="68"/>
      <c r="B545" s="68"/>
    </row>
    <row r="546" spans="1:2">
      <c r="A546" s="68"/>
      <c r="B546" s="68"/>
    </row>
    <row r="547" spans="1:2">
      <c r="A547" s="68"/>
      <c r="B547" s="68"/>
    </row>
    <row r="548" spans="1:2">
      <c r="A548" s="68"/>
      <c r="B548" s="68"/>
    </row>
    <row r="549" spans="1:2">
      <c r="A549" s="68"/>
      <c r="B549" s="68"/>
    </row>
    <row r="550" spans="1:2">
      <c r="A550" s="68"/>
      <c r="B550" s="68"/>
    </row>
    <row r="551" spans="1:2">
      <c r="A551" s="68"/>
      <c r="B551" s="68"/>
    </row>
    <row r="552" spans="1:2">
      <c r="A552" s="68"/>
      <c r="B552" s="68"/>
    </row>
    <row r="553" spans="1:2">
      <c r="A553" s="68"/>
      <c r="B553" s="68"/>
    </row>
    <row r="554" spans="1:2">
      <c r="A554" s="68"/>
      <c r="B554" s="68"/>
    </row>
    <row r="555" spans="1:2">
      <c r="A555" s="68"/>
      <c r="B555" s="68"/>
    </row>
    <row r="556" spans="1:2">
      <c r="A556" s="68"/>
      <c r="B556" s="68"/>
    </row>
    <row r="557" spans="1:2">
      <c r="A557" s="68"/>
      <c r="B557" s="68"/>
    </row>
    <row r="558" spans="1:2">
      <c r="A558" s="68"/>
      <c r="B558" s="68"/>
    </row>
    <row r="559" spans="1:2">
      <c r="A559" s="68"/>
      <c r="B559" s="68"/>
    </row>
    <row r="560" spans="1:2">
      <c r="A560" s="68"/>
      <c r="B560" s="68"/>
    </row>
    <row r="561" spans="1:2">
      <c r="A561" s="68"/>
      <c r="B561" s="68"/>
    </row>
    <row r="562" spans="1:2">
      <c r="A562" s="68"/>
      <c r="B562" s="68"/>
    </row>
    <row r="563" spans="1:2">
      <c r="A563" s="68"/>
      <c r="B563" s="68"/>
    </row>
    <row r="564" spans="1:2">
      <c r="A564" s="68"/>
      <c r="B564" s="68"/>
    </row>
    <row r="565" spans="1:2">
      <c r="A565" s="68"/>
      <c r="B565" s="68"/>
    </row>
    <row r="566" spans="1:2">
      <c r="A566" s="68"/>
      <c r="B566" s="68"/>
    </row>
    <row r="567" spans="1:2">
      <c r="A567" s="68"/>
      <c r="B567" s="68"/>
    </row>
    <row r="568" spans="1:2">
      <c r="A568" s="68"/>
      <c r="B568" s="68"/>
    </row>
    <row r="569" spans="1:2">
      <c r="A569" s="68"/>
      <c r="B569" s="68"/>
    </row>
    <row r="570" spans="1:2">
      <c r="A570" s="68"/>
      <c r="B570" s="68"/>
    </row>
    <row r="571" spans="1:2">
      <c r="A571" s="68"/>
      <c r="B571" s="68"/>
    </row>
    <row r="572" spans="1:2">
      <c r="A572" s="68"/>
      <c r="B572" s="68"/>
    </row>
    <row r="573" spans="1:2">
      <c r="A573" s="68"/>
      <c r="B573" s="68"/>
    </row>
    <row r="574" spans="1:2">
      <c r="A574" s="68"/>
      <c r="B574" s="68"/>
    </row>
    <row r="575" spans="1:2">
      <c r="A575" s="68"/>
      <c r="B575" s="68"/>
    </row>
    <row r="576" spans="1:2">
      <c r="A576" s="68"/>
      <c r="B576" s="68"/>
    </row>
    <row r="577" spans="1:2">
      <c r="A577" s="68"/>
      <c r="B577" s="68"/>
    </row>
    <row r="578" spans="1:2">
      <c r="A578" s="68"/>
      <c r="B578" s="68"/>
    </row>
    <row r="579" spans="1:2">
      <c r="A579" s="68"/>
      <c r="B579" s="68"/>
    </row>
    <row r="580" spans="1:2">
      <c r="A580" s="68"/>
      <c r="B580" s="68"/>
    </row>
    <row r="581" spans="1:2">
      <c r="A581" s="68"/>
      <c r="B581" s="68"/>
    </row>
    <row r="582" spans="1:2">
      <c r="A582" s="68"/>
      <c r="B582" s="68"/>
    </row>
    <row r="583" spans="1:2">
      <c r="A583" s="68"/>
      <c r="B583" s="68"/>
    </row>
    <row r="584" spans="1:2">
      <c r="A584" s="68"/>
      <c r="B584" s="68"/>
    </row>
    <row r="585" spans="1:2">
      <c r="A585" s="68"/>
      <c r="B585" s="68"/>
    </row>
    <row r="586" spans="1:2">
      <c r="A586" s="68"/>
      <c r="B586" s="68"/>
    </row>
    <row r="587" spans="1:2">
      <c r="A587" s="68"/>
      <c r="B587" s="68"/>
    </row>
    <row r="588" spans="1:2">
      <c r="A588" s="68"/>
      <c r="B588" s="68"/>
    </row>
    <row r="589" spans="1:2">
      <c r="A589" s="68"/>
      <c r="B589" s="68"/>
    </row>
    <row r="590" spans="1:2">
      <c r="A590" s="68"/>
      <c r="B590" s="68"/>
    </row>
    <row r="591" spans="1:2">
      <c r="A591" s="68"/>
      <c r="B591" s="68"/>
    </row>
    <row r="592" spans="1:2">
      <c r="A592" s="68"/>
      <c r="B592" s="68"/>
    </row>
    <row r="593" spans="1:2">
      <c r="A593" s="68"/>
      <c r="B593" s="68"/>
    </row>
    <row r="594" spans="1:2">
      <c r="A594" s="68"/>
      <c r="B594" s="68"/>
    </row>
    <row r="595" spans="1:2">
      <c r="A595" s="68"/>
      <c r="B595" s="68"/>
    </row>
    <row r="596" spans="1:2">
      <c r="A596" s="68"/>
      <c r="B596" s="68"/>
    </row>
    <row r="597" spans="1:2">
      <c r="A597" s="68"/>
      <c r="B597" s="68"/>
    </row>
    <row r="598" spans="1:2">
      <c r="A598" s="68"/>
      <c r="B598" s="68"/>
    </row>
    <row r="599" spans="1:2">
      <c r="A599" s="68"/>
      <c r="B599" s="68"/>
    </row>
    <row r="600" spans="1:2">
      <c r="A600" s="68"/>
      <c r="B600" s="68"/>
    </row>
    <row r="601" spans="1:2">
      <c r="A601" s="68"/>
      <c r="B601" s="68"/>
    </row>
    <row r="602" spans="1:2">
      <c r="A602" s="68"/>
      <c r="B602" s="68"/>
    </row>
    <row r="603" spans="1:2">
      <c r="A603" s="68"/>
      <c r="B603" s="68"/>
    </row>
    <row r="604" spans="1:2">
      <c r="A604" s="68"/>
      <c r="B604" s="68"/>
    </row>
    <row r="605" spans="1:2">
      <c r="A605" s="68"/>
      <c r="B605" s="68"/>
    </row>
    <row r="606" spans="1:2">
      <c r="A606" s="68"/>
      <c r="B606" s="68"/>
    </row>
    <row r="607" spans="1:2">
      <c r="A607" s="68"/>
      <c r="B607" s="68"/>
    </row>
    <row r="608" spans="1:2">
      <c r="A608" s="68"/>
      <c r="B608" s="68"/>
    </row>
    <row r="609" spans="1:2">
      <c r="A609" s="68"/>
      <c r="B609" s="68"/>
    </row>
    <row r="610" spans="1:2">
      <c r="A610" s="68"/>
      <c r="B610" s="68"/>
    </row>
    <row r="611" spans="1:2">
      <c r="A611" s="68"/>
      <c r="B611" s="68"/>
    </row>
    <row r="612" spans="1:2">
      <c r="A612" s="68"/>
      <c r="B612" s="68"/>
    </row>
    <row r="613" spans="1:2">
      <c r="A613" s="68"/>
      <c r="B613" s="68"/>
    </row>
    <row r="614" spans="1:2">
      <c r="A614" s="68"/>
      <c r="B614" s="68"/>
    </row>
    <row r="615" spans="1:2">
      <c r="A615" s="68"/>
      <c r="B615" s="68"/>
    </row>
    <row r="616" spans="1:2">
      <c r="A616" s="68"/>
      <c r="B616" s="68"/>
    </row>
    <row r="617" spans="1:2">
      <c r="A617" s="68"/>
      <c r="B617" s="68"/>
    </row>
    <row r="618" spans="1:2">
      <c r="A618" s="68"/>
      <c r="B618" s="68"/>
    </row>
    <row r="619" spans="1:2">
      <c r="A619" s="68"/>
      <c r="B619" s="68"/>
    </row>
    <row r="620" spans="1:2">
      <c r="A620" s="68"/>
      <c r="B620" s="68"/>
    </row>
  </sheetData>
  <mergeCells count="19"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I21:J21"/>
    <mergeCell ref="A9:A10"/>
    <mergeCell ref="B9:H9"/>
    <mergeCell ref="A21:B21"/>
    <mergeCell ref="C21:D21"/>
    <mergeCell ref="E21:F21"/>
    <mergeCell ref="G21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 de Diseño</vt:lpstr>
      <vt:lpstr>Calculo de Mr</vt:lpstr>
      <vt:lpstr>Hoja3</vt:lpstr>
      <vt:lpstr>Hoja1</vt:lpstr>
      <vt:lpstr>'Hoja de Diseño'!Área_de_impresión</vt:lpstr>
      <vt:lpstr>'Hoja de Diseño'!Títulos_a_imprimir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2011-12-02T16:49:15Z</cp:lastPrinted>
  <dcterms:created xsi:type="dcterms:W3CDTF">2011-12-01T21:04:21Z</dcterms:created>
  <dcterms:modified xsi:type="dcterms:W3CDTF">2011-12-12T21:02:58Z</dcterms:modified>
</cp:coreProperties>
</file>