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ebert\Downloads\UPLA\PAVIMENTOS - TECNOLOGIA DE ASFALTO\"/>
    </mc:Choice>
  </mc:AlternateContent>
  <xr:revisionPtr revIDLastSave="0" documentId="13_ncr:1_{46BF3DD9-6C45-42C7-AE2B-E991C4206E7A}" xr6:coauthVersionLast="45" xr6:coauthVersionMax="45" xr10:uidLastSave="{00000000-0000-0000-0000-000000000000}"/>
  <bookViews>
    <workbookView xWindow="-120" yWindow="-120" windowWidth="20730" windowHeight="11760" tabRatio="850" firstSheet="1" activeTab="1" xr2:uid="{00000000-000D-0000-FFFF-FFFF00000000}"/>
  </bookViews>
  <sheets>
    <sheet name="DATOS" sheetId="20" state="hidden" r:id="rId1"/>
    <sheet name="CBR DISEÑO (DIF ACUM)" sheetId="19" r:id="rId2"/>
    <sheet name="CBR DISEÑO (PROMEDIO)" sheetId="27" state="hidden" r:id="rId3"/>
    <sheet name="DISEÑO AASTHO 1993" sheetId="21" state="hidden" r:id="rId4"/>
    <sheet name="MET ESPESORES MÍNIMOS" sheetId="22" state="hidden" r:id="rId5"/>
    <sheet name="MET ESPESO MIN REF" sheetId="24" state="hidden" r:id="rId6"/>
    <sheet name="1ER MET-VERIF MEC (1ERA ALTER)" sheetId="25" state="hidden" r:id="rId7"/>
    <sheet name="1ER MET-VERIF MEC (2DA ALTER)" sheetId="26" state="hidden" r:id="rId8"/>
    <sheet name="ALTERNATIVA 2" sheetId="23" state="hidden" r:id="rId9"/>
  </sheets>
  <definedNames>
    <definedName name="_xlnm.Print_Area" localSheetId="1">'CBR DISEÑO (DIF ACUM)'!$A$1:$J$80</definedName>
    <definedName name="_xlnm.Print_Area" localSheetId="3">'DISEÑO AASTHO 1993'!$A$1:$K$105</definedName>
    <definedName name="_xlnm.Print_Area" localSheetId="4">'MET ESPESORES MÍNIMOS'!$A$1:$AB$55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9" l="1"/>
  <c r="J9" i="19"/>
  <c r="F8" i="19"/>
  <c r="F7" i="19"/>
  <c r="F6" i="19"/>
  <c r="F5" i="19"/>
  <c r="F4" i="19"/>
  <c r="B15" i="27" l="1"/>
  <c r="F23" i="24" l="1"/>
  <c r="F36" i="24" s="1"/>
  <c r="F24" i="24"/>
  <c r="F22" i="24"/>
  <c r="B23" i="24"/>
  <c r="B22" i="24"/>
  <c r="B5" i="24"/>
  <c r="B6" i="24"/>
  <c r="B7" i="24"/>
  <c r="B8" i="24"/>
  <c r="B9" i="24"/>
  <c r="B3" i="24"/>
  <c r="K54" i="22"/>
  <c r="K53" i="22"/>
  <c r="K52" i="22"/>
  <c r="K44" i="22"/>
  <c r="I54" i="22"/>
  <c r="I53" i="22"/>
  <c r="I52" i="22"/>
  <c r="K46" i="22"/>
  <c r="K45" i="22"/>
  <c r="I46" i="22"/>
  <c r="I45" i="22"/>
  <c r="I44" i="22"/>
  <c r="E54" i="22"/>
  <c r="E52" i="22"/>
  <c r="C54" i="22"/>
  <c r="C52" i="22"/>
  <c r="E46" i="22"/>
  <c r="E44" i="22"/>
  <c r="C46" i="22"/>
  <c r="C44" i="22"/>
  <c r="H54" i="22"/>
  <c r="H53" i="22"/>
  <c r="H52" i="22"/>
  <c r="H46" i="22"/>
  <c r="H45" i="22"/>
  <c r="H44" i="22"/>
  <c r="B54" i="22"/>
  <c r="B52" i="22"/>
  <c r="B46" i="22"/>
  <c r="B44" i="22"/>
  <c r="A5" i="22"/>
  <c r="A6" i="22"/>
  <c r="B4" i="22"/>
  <c r="C4" i="22" s="1"/>
  <c r="A4" i="22"/>
  <c r="B5" i="22"/>
  <c r="B13" i="24" s="1"/>
  <c r="B6" i="22"/>
  <c r="B14" i="24" s="1"/>
  <c r="D5" i="22"/>
  <c r="D6" i="22"/>
  <c r="D4" i="22"/>
  <c r="B12" i="24" l="1"/>
  <c r="B71" i="24" l="1"/>
  <c r="F69" i="24"/>
  <c r="F58" i="24"/>
  <c r="F75" i="24" s="1"/>
  <c r="F54" i="24"/>
  <c r="F71" i="24" s="1"/>
  <c r="J37" i="22"/>
  <c r="C6" i="22"/>
  <c r="C5" i="22"/>
  <c r="C14" i="24"/>
  <c r="C13" i="24"/>
  <c r="C12" i="24"/>
  <c r="C12" i="21"/>
  <c r="J4" i="19"/>
  <c r="Z28" i="19"/>
  <c r="Z29" i="19" s="1"/>
  <c r="F9" i="19"/>
  <c r="F10" i="19"/>
  <c r="F11" i="19"/>
  <c r="F12" i="19"/>
  <c r="F13" i="19"/>
  <c r="I11" i="26" l="1"/>
  <c r="I10" i="26"/>
  <c r="C10" i="26"/>
  <c r="I9" i="26"/>
  <c r="C9" i="26"/>
  <c r="D9" i="26" l="1"/>
  <c r="J9" i="26"/>
  <c r="D10" i="26"/>
  <c r="J10" i="26"/>
  <c r="J11" i="26"/>
  <c r="C19" i="26"/>
  <c r="D19" i="26" s="1"/>
  <c r="I19" i="26"/>
  <c r="J19" i="26" s="1"/>
  <c r="C20" i="26"/>
  <c r="D20" i="26" s="1"/>
  <c r="I20" i="26"/>
  <c r="J20" i="26" s="1"/>
  <c r="I21" i="26"/>
  <c r="J21" i="26" s="1"/>
  <c r="C29" i="26"/>
  <c r="D29" i="26" s="1"/>
  <c r="I29" i="26"/>
  <c r="J29" i="26" s="1"/>
  <c r="C30" i="26"/>
  <c r="D30" i="26" s="1"/>
  <c r="I30" i="26"/>
  <c r="J30" i="26" s="1"/>
  <c r="I31" i="26"/>
  <c r="J31" i="26" s="1"/>
  <c r="C10" i="25" l="1"/>
  <c r="C9" i="25"/>
  <c r="F52" i="24"/>
  <c r="D9" i="25" l="1"/>
  <c r="C18" i="25"/>
  <c r="D18" i="25" s="1"/>
  <c r="C27" i="25"/>
  <c r="D27" i="25" s="1"/>
  <c r="C28" i="25"/>
  <c r="D28" i="25" s="1"/>
  <c r="C19" i="25"/>
  <c r="D19" i="25" s="1"/>
  <c r="D10" i="25"/>
  <c r="F45" i="24"/>
  <c r="F46" i="24"/>
  <c r="F40" i="24"/>
  <c r="F43" i="24"/>
  <c r="F42" i="24"/>
  <c r="F38" i="24"/>
  <c r="F35" i="24"/>
  <c r="B69" i="24"/>
  <c r="B52" i="24"/>
  <c r="B35" i="24"/>
  <c r="B41" i="24"/>
  <c r="B40" i="24"/>
  <c r="B74" i="24" s="1"/>
  <c r="B36" i="24"/>
  <c r="B38" i="24"/>
  <c r="B39" i="24" s="1"/>
  <c r="F39" i="24" l="1"/>
  <c r="B42" i="24"/>
  <c r="F57" i="24"/>
  <c r="F74" i="24"/>
  <c r="F72" i="24"/>
  <c r="F60" i="24"/>
  <c r="F77" i="24"/>
  <c r="F53" i="24"/>
  <c r="F70" i="24"/>
  <c r="F59" i="24"/>
  <c r="F76" i="24"/>
  <c r="F63" i="24"/>
  <c r="F80" i="24"/>
  <c r="F62" i="24"/>
  <c r="F79" i="24"/>
  <c r="F44" i="24"/>
  <c r="F47" i="24" s="1"/>
  <c r="F55" i="24"/>
  <c r="B57" i="24"/>
  <c r="B75" i="24"/>
  <c r="B58" i="24"/>
  <c r="B70" i="24"/>
  <c r="B72" i="24"/>
  <c r="B73" i="24" s="1"/>
  <c r="B55" i="24"/>
  <c r="B53" i="24"/>
  <c r="B50" i="22"/>
  <c r="B42" i="22"/>
  <c r="H42" i="22" s="1"/>
  <c r="B34" i="22"/>
  <c r="K10" i="26"/>
  <c r="L10" i="26" s="1"/>
  <c r="J53" i="22"/>
  <c r="K30" i="26" s="1"/>
  <c r="L30" i="26" s="1"/>
  <c r="J52" i="22"/>
  <c r="K29" i="26" s="1"/>
  <c r="L29" i="26" s="1"/>
  <c r="J45" i="22"/>
  <c r="K20" i="26" s="1"/>
  <c r="L20" i="26" s="1"/>
  <c r="J44" i="22"/>
  <c r="K19" i="26" s="1"/>
  <c r="L19" i="26" s="1"/>
  <c r="J36" i="22"/>
  <c r="D52" i="22"/>
  <c r="D44" i="22"/>
  <c r="D36" i="22"/>
  <c r="E9" i="25" s="1"/>
  <c r="F9" i="25" s="1"/>
  <c r="C13" i="21"/>
  <c r="C14" i="21"/>
  <c r="B4" i="21"/>
  <c r="Z37" i="19"/>
  <c r="Z38" i="19" s="1"/>
  <c r="Z34" i="19"/>
  <c r="Z31" i="19"/>
  <c r="C5" i="19"/>
  <c r="C6" i="19" s="1"/>
  <c r="C7" i="19" s="1"/>
  <c r="C8" i="19" s="1"/>
  <c r="C9" i="19" s="1"/>
  <c r="C10" i="19" s="1"/>
  <c r="C11" i="19" s="1"/>
  <c r="C12" i="19" s="1"/>
  <c r="C13" i="19" s="1"/>
  <c r="A14" i="19"/>
  <c r="D13" i="19" s="1"/>
  <c r="D38" i="22" l="1"/>
  <c r="B56" i="24"/>
  <c r="B59" i="24" s="1"/>
  <c r="B8" i="22"/>
  <c r="B4" i="24"/>
  <c r="B16" i="24"/>
  <c r="F73" i="24"/>
  <c r="F78" i="24" s="1"/>
  <c r="F81" i="24" s="1"/>
  <c r="K9" i="26"/>
  <c r="L9" i="26" s="1"/>
  <c r="H34" i="22"/>
  <c r="D54" i="22"/>
  <c r="I32" i="26"/>
  <c r="J32" i="26" s="1"/>
  <c r="C31" i="26"/>
  <c r="D31" i="26" s="1"/>
  <c r="C29" i="25"/>
  <c r="D29" i="25" s="1"/>
  <c r="E19" i="26"/>
  <c r="F19" i="26" s="1"/>
  <c r="E18" i="25"/>
  <c r="F18" i="25" s="1"/>
  <c r="E9" i="26"/>
  <c r="F9" i="26" s="1"/>
  <c r="E29" i="26"/>
  <c r="F29" i="26" s="1"/>
  <c r="E27" i="25"/>
  <c r="F27" i="25" s="1"/>
  <c r="C11" i="26"/>
  <c r="I12" i="26" s="1"/>
  <c r="C11" i="25"/>
  <c r="D11" i="25" s="1"/>
  <c r="C21" i="26"/>
  <c r="D21" i="26" s="1"/>
  <c r="I22" i="26"/>
  <c r="J22" i="26" s="1"/>
  <c r="C20" i="25"/>
  <c r="D20" i="25" s="1"/>
  <c r="F56" i="24"/>
  <c r="F61" i="24" s="1"/>
  <c r="F64" i="24" s="1"/>
  <c r="B76" i="24"/>
  <c r="J46" i="22"/>
  <c r="K21" i="26" s="1"/>
  <c r="L21" i="26" s="1"/>
  <c r="H50" i="22"/>
  <c r="J54" i="22" s="1"/>
  <c r="K31" i="26" s="1"/>
  <c r="L31" i="26" s="1"/>
  <c r="D46" i="22"/>
  <c r="A5" i="19"/>
  <c r="A6" i="19" s="1"/>
  <c r="J38" i="22" l="1"/>
  <c r="K11" i="26" s="1"/>
  <c r="L11" i="26" s="1"/>
  <c r="E10" i="26"/>
  <c r="F10" i="26" s="1"/>
  <c r="E10" i="25"/>
  <c r="F10" i="25" s="1"/>
  <c r="E20" i="26"/>
  <c r="F20" i="26" s="1"/>
  <c r="E19" i="25"/>
  <c r="F19" i="25" s="1"/>
  <c r="J12" i="26"/>
  <c r="D11" i="26"/>
  <c r="E30" i="26"/>
  <c r="F30" i="26" s="1"/>
  <c r="E28" i="25"/>
  <c r="F28" i="25" s="1"/>
  <c r="A7" i="19"/>
  <c r="D5" i="19"/>
  <c r="G13" i="19"/>
  <c r="A8" i="19" l="1"/>
  <c r="D7" i="19" s="1"/>
  <c r="D6" i="19"/>
  <c r="B9" i="20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A9" i="19" l="1"/>
  <c r="D8" i="19" s="1"/>
  <c r="Y6" i="19"/>
  <c r="A10" i="19" l="1"/>
  <c r="D9" i="19" s="1"/>
  <c r="Z35" i="19"/>
  <c r="Z32" i="19"/>
  <c r="Z25" i="19"/>
  <c r="Z26" i="19" s="1"/>
  <c r="D4" i="19"/>
  <c r="G4" i="19" s="1"/>
  <c r="H4" i="19" s="1"/>
  <c r="A11" i="19" l="1"/>
  <c r="D10" i="19" s="1"/>
  <c r="H5" i="19"/>
  <c r="G5" i="19"/>
  <c r="G8" i="19"/>
  <c r="G6" i="19"/>
  <c r="E4" i="19"/>
  <c r="E5" i="19" s="1"/>
  <c r="E6" i="19" s="1"/>
  <c r="E7" i="19" s="1"/>
  <c r="E8" i="19" s="1"/>
  <c r="E9" i="19" s="1"/>
  <c r="G9" i="19"/>
  <c r="G7" i="19"/>
  <c r="H6" i="19" l="1"/>
  <c r="H7" i="19"/>
  <c r="H8" i="19" s="1"/>
  <c r="H9" i="19" s="1"/>
  <c r="A12" i="19"/>
  <c r="G10" i="19"/>
  <c r="H10" i="19" l="1"/>
  <c r="D11" i="19"/>
  <c r="G11" i="19" s="1"/>
  <c r="D12" i="19"/>
  <c r="G12" i="19" s="1"/>
  <c r="E10" i="19"/>
  <c r="H11" i="19" l="1"/>
  <c r="H12" i="19" s="1"/>
  <c r="H13" i="19" s="1"/>
  <c r="H14" i="19" s="1"/>
  <c r="E11" i="19"/>
  <c r="E12" i="19" s="1"/>
  <c r="E13" i="19" s="1"/>
  <c r="H15" i="19" s="1"/>
  <c r="H16" i="19" l="1"/>
  <c r="I13" i="19"/>
  <c r="I10" i="19"/>
  <c r="I11" i="19"/>
  <c r="I6" i="19"/>
  <c r="I8" i="19"/>
  <c r="I9" i="19"/>
  <c r="I7" i="19"/>
  <c r="I12" i="19"/>
  <c r="I4" i="19" l="1"/>
  <c r="I5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" authorId="0" shapeId="0" xr:uid="{00000000-0006-0000-0300-000001000000}">
      <text>
        <r>
          <rPr>
            <b/>
            <sz val="9"/>
            <color indexed="81"/>
            <rFont val="Arial"/>
            <family val="2"/>
          </rPr>
          <t>DIGITAR DATOS GENERALES</t>
        </r>
      </text>
    </comment>
    <comment ref="D1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INGRESAR DATO DE SOFTWARE AASTHO 1993</t>
        </r>
      </text>
    </comment>
    <comment ref="B1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INGRESAR LOS CBR DE DISEÑO DE LOS TRAMOS HOMOGÉNEOS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ESCOGER ESPESOR MÍNIMO RECOMENDADO SEGÚN CORRESPONDE A SU ESAL</t>
        </r>
      </text>
    </comment>
    <comment ref="B36" authorId="0" shapeId="0" xr:uid="{00000000-0006-0000-0400-000002000000}">
      <text>
        <r>
          <rPr>
            <b/>
            <sz val="9"/>
            <color indexed="81"/>
            <rFont val="Arial "/>
          </rPr>
          <t>INGRESAR MR DE CAPA DE PAVIMENT</t>
        </r>
        <r>
          <rPr>
            <b/>
            <sz val="9"/>
            <color indexed="81"/>
            <rFont val="Tahoma"/>
            <family val="2"/>
          </rPr>
          <t>O</t>
        </r>
      </text>
    </comment>
    <comment ref="C3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INSERTAR COEF ESTRUC DE CAPA</t>
        </r>
      </text>
    </comment>
    <comment ref="H36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INGRESAR MR DE CAPA DE PAVIMENTO</t>
        </r>
      </text>
    </comment>
    <comment ref="I3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INSERTAR COEF ESTRUC DE CAPA</t>
        </r>
      </text>
    </comment>
    <comment ref="K37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INSERTAR COF DE DRENAJE</t>
        </r>
      </text>
    </comment>
    <comment ref="E38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INSERTAR COF DE DRENAJE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<sst xmlns="http://schemas.openxmlformats.org/spreadsheetml/2006/main" count="371" uniqueCount="108">
  <si>
    <t>Progresiva</t>
  </si>
  <si>
    <t>CBR (%)</t>
  </si>
  <si>
    <t># Intervalo</t>
  </si>
  <si>
    <t>Dist. Entre intervalo</t>
  </si>
  <si>
    <t>Dist. Acumulada entre intervalos</t>
  </si>
  <si>
    <t>Intervalo promedio</t>
  </si>
  <si>
    <t>Área del intervalo</t>
  </si>
  <si>
    <t>Área acumulada</t>
  </si>
  <si>
    <t>Zx</t>
  </si>
  <si>
    <t>At</t>
  </si>
  <si>
    <t>Lp</t>
  </si>
  <si>
    <t>F</t>
  </si>
  <si>
    <t>Sub Tramos - CBR prom. (%)</t>
  </si>
  <si>
    <t>ORDEN</t>
  </si>
  <si>
    <t>A</t>
  </si>
  <si>
    <t>B</t>
  </si>
  <si>
    <t>CARRETERA DEL PUEBLO A HASTA EL PUEBLO B</t>
  </si>
  <si>
    <t>CBR REPRESENTATIVO</t>
  </si>
  <si>
    <t>PROBLEMA DEL</t>
  </si>
  <si>
    <t>Período de diseño</t>
  </si>
  <si>
    <t>20 años</t>
  </si>
  <si>
    <t>EAL</t>
  </si>
  <si>
    <t>Nivel de confiabilidad</t>
  </si>
  <si>
    <t>Desviación Estándar</t>
  </si>
  <si>
    <t>Serviciabilidad Inicial</t>
  </si>
  <si>
    <t>Serviciabilidad Final</t>
  </si>
  <si>
    <t>MR (PSI)</t>
  </si>
  <si>
    <t>SN</t>
  </si>
  <si>
    <t>Zr</t>
  </si>
  <si>
    <t>D1</t>
  </si>
  <si>
    <t>D2</t>
  </si>
  <si>
    <t>Carp. Asfáltica</t>
  </si>
  <si>
    <t>Base Granular</t>
  </si>
  <si>
    <t>Sub Base Granular</t>
  </si>
  <si>
    <t>Mr</t>
  </si>
  <si>
    <t>Capa Estructural</t>
  </si>
  <si>
    <t>ai</t>
  </si>
  <si>
    <t>mi</t>
  </si>
  <si>
    <t>-</t>
  </si>
  <si>
    <t>pulg</t>
  </si>
  <si>
    <t>a1</t>
  </si>
  <si>
    <t>Carpeta Asfáltica</t>
  </si>
  <si>
    <t>SN req</t>
  </si>
  <si>
    <t>a2</t>
  </si>
  <si>
    <t>m2</t>
  </si>
  <si>
    <t>m3</t>
  </si>
  <si>
    <t>D3</t>
  </si>
  <si>
    <t>a3</t>
  </si>
  <si>
    <t>Mr (PSI)</t>
  </si>
  <si>
    <t>CARPETA ASFÁLTICA</t>
  </si>
  <si>
    <t>BASE GANULAR</t>
  </si>
  <si>
    <t>SUB BASE GRANULAR</t>
  </si>
  <si>
    <t>MR - MÓDULO DE ELASTICIDAD (Kg/cm2)</t>
  </si>
  <si>
    <t>CAPA ESTRUCTURAL</t>
  </si>
  <si>
    <t>NRO DE CAPA</t>
  </si>
  <si>
    <t>ESPESORES SEGÚN DISEÑO AASTHO 1993</t>
  </si>
  <si>
    <t xml:space="preserve">1ERA OPCIÓN  </t>
  </si>
  <si>
    <t>ESPESOR (PULG)</t>
  </si>
  <si>
    <t>ESPESOR (CM)</t>
  </si>
  <si>
    <t>SUB RASANTE (1ER TRAMO HOMOGÉNEO)</t>
  </si>
  <si>
    <t>SUB RASANTE (2DO) TRAMO HOMOGÉNEO)</t>
  </si>
  <si>
    <t>SUB RASANTE (3ER) TRAMO HOMOGÉNEO)</t>
  </si>
  <si>
    <t>CBR DE DISEÑO MÉTODO DE LAS DIFERENCIAS ACUMULADAS - RECOMENDADO EN LA GUIA AASHTO 1993</t>
  </si>
  <si>
    <t>TRAMO HOMOGÉNEO</t>
  </si>
  <si>
    <t>CBR DE DISEÑO (%)</t>
  </si>
  <si>
    <t>1er tramo homogéneo</t>
  </si>
  <si>
    <t>2do tramo homogéneo</t>
  </si>
  <si>
    <t>3er tramo homogéno</t>
  </si>
  <si>
    <t>CÁLCULOS DEL NÚMERO ESTRUCTURAL MEDIANTE LA APLICACIÓN DE LA ECUACIÓN AASHTO 1993</t>
  </si>
  <si>
    <t>CÁLCULOS DE ESPESORES DE LA ESTRUCTURA DEL PAVIMENTO (METODOLOGÍA ESPESORES MÍNIMOS RECOMENDADOS)</t>
  </si>
  <si>
    <t>Espesores mínimos recomendados</t>
  </si>
  <si>
    <t>1er Tramo Homogéneo</t>
  </si>
  <si>
    <t>1ERA ALTERNATIVA</t>
  </si>
  <si>
    <t>2DA ALTERNATIVA</t>
  </si>
  <si>
    <t>3er Tramo Homogéneo</t>
  </si>
  <si>
    <t>2do Tramo Homogéneo</t>
  </si>
  <si>
    <t>Di (pulg)</t>
  </si>
  <si>
    <t>Alternativa 1 (Módulos Resilientes de capas)</t>
  </si>
  <si>
    <t>Alternativa 2 (Módulos Resilientes de capas)</t>
  </si>
  <si>
    <t>Espesores mínimos referenciales</t>
  </si>
  <si>
    <t>CÁLCULOS DE ESPESORES DE LA ESTRUCTURA DEL PAVIMENTO (ESPESORES MÍNIMOS REFERENCIALES)</t>
  </si>
  <si>
    <t>INTERACCIÓN CON EL SOFTWARE WINDEPAV</t>
  </si>
  <si>
    <t>1er Tramo Homogéneo (Inicial)</t>
  </si>
  <si>
    <t>1er Tramo Homogéneo (Mejorado)</t>
  </si>
  <si>
    <t>2do Tramo Homogéneo (Inicial)</t>
  </si>
  <si>
    <t>2do Tramo Homogéneo (Mejorado)</t>
  </si>
  <si>
    <t>3er Tramo Homogéneo (Inicial)</t>
  </si>
  <si>
    <t>3er Tramo Homogéneo (Mejorado)</t>
  </si>
  <si>
    <t>VERIFICACIÓN MECANÍSTICA DE LAS CAPAS DEL PAVIMENTO A TRAVÉS DEL SOFTWARE WINDEPAP (METODOLOGÍA ESPESORES MÍNIMOS RECOMENDADOS)</t>
  </si>
  <si>
    <t>VERIFICACIÓN MECANÍSTICA DE LAS CAPAS DEL PAVIMENTO A TRAVÉS DEL SOFTWARE WINDEPAP                                                                       (METODOLOGÍA ESPESORES MÍNIMOS RECOMENDADOS)</t>
  </si>
  <si>
    <t>PROGRESIVA</t>
  </si>
  <si>
    <t>RECOMENDACIÓN</t>
  </si>
  <si>
    <t>0+000</t>
  </si>
  <si>
    <t>ESTABILIZAR / MEJORAMIENTO</t>
  </si>
  <si>
    <t>1+500</t>
  </si>
  <si>
    <t>2+500</t>
  </si>
  <si>
    <t>3+500</t>
  </si>
  <si>
    <t>4+500</t>
  </si>
  <si>
    <t>5+500</t>
  </si>
  <si>
    <t>6+500</t>
  </si>
  <si>
    <t>7+500</t>
  </si>
  <si>
    <t>8+500</t>
  </si>
  <si>
    <t>9+500</t>
  </si>
  <si>
    <t>10+500</t>
  </si>
  <si>
    <t>11+500</t>
  </si>
  <si>
    <t>12+500</t>
  </si>
  <si>
    <t>CBR PROMEDIO</t>
  </si>
  <si>
    <t>ESAL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</si>
</sst>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\+000"/>
    <numFmt numFmtId="165" formatCode="0.0"/>
  </numFmts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2060"/>
      <name val="Arial"/>
      <family val="2"/>
    </font>
    <font>
      <b/>
      <sz val="9"/>
      <color rgb="FF00206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"/>
    </font>
    <font>
      <sz val="11"/>
      <color theme="1"/>
      <name val="Arial 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 "/>
    </font>
    <font>
      <sz val="10"/>
      <color theme="1"/>
      <name val="Arial "/>
    </font>
    <font>
      <b/>
      <u/>
      <sz val="11"/>
      <color theme="1"/>
      <name val="Arial 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11"/>
      <name val="Arial "/>
    </font>
    <font>
      <b/>
      <sz val="11"/>
      <color rgb="FFFF0000"/>
      <name val="Arial "/>
    </font>
    <font>
      <b/>
      <sz val="11"/>
      <color rgb="FF0070C0"/>
      <name val="Arial "/>
    </font>
    <font>
      <b/>
      <sz val="10"/>
      <color theme="4" tint="-0.499984740745262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70C0"/>
      <name val="Arial "/>
    </font>
    <font>
      <b/>
      <sz val="10"/>
      <color rgb="FFFF0000"/>
      <name val="Arial "/>
    </font>
    <font>
      <b/>
      <sz val="9"/>
      <color indexed="81"/>
      <name val="Arial "/>
    </font>
    <font>
      <b/>
      <sz val="10"/>
      <name val="Arial "/>
    </font>
    <font>
      <b/>
      <sz val="11"/>
      <color rgb="FF0070C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indexed="8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4" fillId="0" borderId="5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64" fontId="5" fillId="0" borderId="7" xfId="0" applyNumberFormat="1" applyFont="1" applyFill="1" applyBorder="1" applyAlignment="1">
      <alignment vertical="center" wrapText="1"/>
    </xf>
    <xf numFmtId="164" fontId="5" fillId="0" borderId="5" xfId="0" applyNumberFormat="1" applyFont="1" applyFill="1" applyBorder="1" applyAlignment="1">
      <alignment vertical="center" wrapText="1"/>
    </xf>
    <xf numFmtId="165" fontId="4" fillId="0" borderId="5" xfId="0" quotePrefix="1" applyNumberFormat="1" applyFont="1" applyFill="1" applyBorder="1" applyAlignment="1">
      <alignment horizontal="center" vertical="center" wrapText="1"/>
    </xf>
    <xf numFmtId="165" fontId="4" fillId="0" borderId="6" xfId="0" quotePrefix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2" borderId="8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3" borderId="0" xfId="0" applyFill="1"/>
    <xf numFmtId="0" fontId="6" fillId="3" borderId="0" xfId="0" applyFont="1" applyFill="1" applyAlignment="1">
      <alignment horizontal="right"/>
    </xf>
    <xf numFmtId="0" fontId="1" fillId="3" borderId="0" xfId="0" applyFont="1" applyFill="1"/>
    <xf numFmtId="0" fontId="6" fillId="3" borderId="0" xfId="0" applyFont="1" applyFill="1"/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8" fillId="0" borderId="1" xfId="0" applyFont="1" applyBorder="1"/>
    <xf numFmtId="0" fontId="11" fillId="0" borderId="0" xfId="0" applyFont="1" applyFill="1" applyAlignment="1">
      <alignment horizontal="center" vertical="center"/>
    </xf>
    <xf numFmtId="1" fontId="11" fillId="0" borderId="0" xfId="0" applyNumberFormat="1" applyFont="1" applyFill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1" xfId="0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14" fillId="0" borderId="1" xfId="0" applyNumberFormat="1" applyFont="1" applyBorder="1"/>
    <xf numFmtId="0" fontId="14" fillId="0" borderId="0" xfId="0" applyFont="1"/>
    <xf numFmtId="0" fontId="13" fillId="0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" fontId="14" fillId="0" borderId="1" xfId="0" applyNumberFormat="1" applyFont="1" applyBorder="1"/>
    <xf numFmtId="4" fontId="14" fillId="0" borderId="1" xfId="0" applyNumberFormat="1" applyFont="1" applyBorder="1" applyAlignment="1">
      <alignment horizontal="center"/>
    </xf>
    <xf numFmtId="0" fontId="15" fillId="0" borderId="0" xfId="0" applyFont="1"/>
    <xf numFmtId="0" fontId="7" fillId="0" borderId="1" xfId="0" applyFont="1" applyBorder="1"/>
    <xf numFmtId="0" fontId="16" fillId="0" borderId="0" xfId="0" applyFont="1" applyFill="1" applyBorder="1" applyAlignment="1">
      <alignment horizontal="center"/>
    </xf>
    <xf numFmtId="4" fontId="16" fillId="0" borderId="1" xfId="0" applyNumberFormat="1" applyFont="1" applyBorder="1"/>
    <xf numFmtId="4" fontId="16" fillId="0" borderId="0" xfId="0" applyNumberFormat="1" applyFont="1" applyBorder="1"/>
    <xf numFmtId="0" fontId="8" fillId="0" borderId="0" xfId="0" applyFont="1" applyBorder="1"/>
    <xf numFmtId="0" fontId="15" fillId="0" borderId="0" xfId="0" applyFont="1" applyBorder="1"/>
    <xf numFmtId="0" fontId="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2" fontId="8" fillId="0" borderId="1" xfId="0" applyNumberFormat="1" applyFont="1" applyBorder="1"/>
    <xf numFmtId="4" fontId="8" fillId="0" borderId="1" xfId="0" applyNumberFormat="1" applyFont="1" applyBorder="1"/>
    <xf numFmtId="0" fontId="7" fillId="0" borderId="1" xfId="0" applyFont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0" xfId="0" applyFont="1"/>
    <xf numFmtId="0" fontId="9" fillId="0" borderId="0" xfId="0" applyFont="1"/>
    <xf numFmtId="0" fontId="16" fillId="0" borderId="1" xfId="0" applyFont="1" applyBorder="1"/>
    <xf numFmtId="2" fontId="16" fillId="0" borderId="1" xfId="0" applyNumberFormat="1" applyFont="1" applyBorder="1"/>
    <xf numFmtId="0" fontId="16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2" fontId="16" fillId="0" borderId="0" xfId="0" applyNumberFormat="1" applyFont="1" applyBorder="1"/>
    <xf numFmtId="0" fontId="16" fillId="0" borderId="0" xfId="0" applyFont="1" applyBorder="1"/>
    <xf numFmtId="0" fontId="10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8" fillId="0" borderId="0" xfId="0" applyFont="1"/>
    <xf numFmtId="0" fontId="17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19" fillId="0" borderId="0" xfId="0" applyFont="1"/>
    <xf numFmtId="0" fontId="13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" fontId="14" fillId="0" borderId="0" xfId="0" applyNumberFormat="1" applyFont="1" applyBorder="1"/>
    <xf numFmtId="4" fontId="14" fillId="0" borderId="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Border="1"/>
    <xf numFmtId="4" fontId="20" fillId="0" borderId="1" xfId="0" applyNumberFormat="1" applyFont="1" applyBorder="1"/>
    <xf numFmtId="2" fontId="21" fillId="0" borderId="1" xfId="0" applyNumberFormat="1" applyFont="1" applyBorder="1"/>
    <xf numFmtId="2" fontId="22" fillId="0" borderId="1" xfId="0" applyNumberFormat="1" applyFont="1" applyBorder="1"/>
    <xf numFmtId="2" fontId="24" fillId="0" borderId="1" xfId="0" applyNumberFormat="1" applyFont="1" applyBorder="1" applyAlignment="1">
      <alignment horizontal="center"/>
    </xf>
    <xf numFmtId="0" fontId="22" fillId="0" borderId="1" xfId="0" applyFont="1" applyBorder="1"/>
    <xf numFmtId="0" fontId="27" fillId="0" borderId="1" xfId="0" applyFont="1" applyBorder="1" applyAlignment="1">
      <alignment horizontal="center"/>
    </xf>
    <xf numFmtId="2" fontId="28" fillId="0" borderId="1" xfId="0" applyNumberFormat="1" applyFont="1" applyBorder="1"/>
    <xf numFmtId="4" fontId="30" fillId="0" borderId="1" xfId="0" applyNumberFormat="1" applyFont="1" applyBorder="1"/>
    <xf numFmtId="4" fontId="13" fillId="0" borderId="1" xfId="0" applyNumberFormat="1" applyFont="1" applyBorder="1"/>
    <xf numFmtId="0" fontId="31" fillId="0" borderId="1" xfId="0" applyFont="1" applyBorder="1"/>
    <xf numFmtId="2" fontId="31" fillId="0" borderId="1" xfId="0" applyNumberFormat="1" applyFont="1" applyBorder="1"/>
    <xf numFmtId="0" fontId="32" fillId="4" borderId="1" xfId="0" applyFont="1" applyFill="1" applyBorder="1" applyAlignment="1">
      <alignment horizontal="center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0" fontId="32" fillId="0" borderId="1" xfId="0" applyFont="1" applyFill="1" applyBorder="1" applyAlignment="1"/>
    <xf numFmtId="0" fontId="32" fillId="0" borderId="1" xfId="0" applyFont="1" applyBorder="1" applyAlignment="1"/>
    <xf numFmtId="0" fontId="33" fillId="0" borderId="0" xfId="0" applyFont="1" applyAlignment="1"/>
    <xf numFmtId="0" fontId="10" fillId="5" borderId="1" xfId="0" applyFont="1" applyFill="1" applyBorder="1" applyAlignment="1">
      <alignment horizontal="center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/>
    </xf>
    <xf numFmtId="1" fontId="7" fillId="0" borderId="1" xfId="0" applyNumberFormat="1" applyFont="1" applyBorder="1"/>
    <xf numFmtId="0" fontId="23" fillId="7" borderId="1" xfId="0" applyFont="1" applyFill="1" applyBorder="1" applyAlignment="1">
      <alignment horizontal="center"/>
    </xf>
    <xf numFmtId="9" fontId="23" fillId="7" borderId="1" xfId="0" applyNumberFormat="1" applyFont="1" applyFill="1" applyBorder="1" applyAlignment="1">
      <alignment horizontal="center"/>
    </xf>
    <xf numFmtId="0" fontId="10" fillId="8" borderId="1" xfId="0" applyFont="1" applyFill="1" applyBorder="1"/>
    <xf numFmtId="0" fontId="10" fillId="8" borderId="1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1" fontId="23" fillId="9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 wrapText="1"/>
    </xf>
    <xf numFmtId="2" fontId="10" fillId="0" borderId="10" xfId="0" applyNumberFormat="1" applyFont="1" applyFill="1" applyBorder="1" applyAlignment="1">
      <alignment horizontal="center" vertical="center" wrapText="1"/>
    </xf>
    <xf numFmtId="2" fontId="10" fillId="0" borderId="2" xfId="0" applyNumberFormat="1" applyFont="1" applyFill="1" applyBorder="1" applyAlignment="1">
      <alignment horizontal="center" vertical="center" wrapText="1"/>
    </xf>
    <xf numFmtId="2" fontId="10" fillId="0" borderId="3" xfId="0" applyNumberFormat="1" applyFont="1" applyFill="1" applyBorder="1" applyAlignment="1">
      <alignment horizontal="center" vertical="center" wrapText="1"/>
    </xf>
    <xf numFmtId="165" fontId="10" fillId="7" borderId="11" xfId="0" applyNumberFormat="1" applyFont="1" applyFill="1" applyBorder="1" applyAlignment="1">
      <alignment horizontal="center" vertical="center"/>
    </xf>
    <xf numFmtId="165" fontId="10" fillId="7" borderId="12" xfId="0" applyNumberFormat="1" applyFont="1" applyFill="1" applyBorder="1" applyAlignment="1">
      <alignment horizontal="center" vertical="center"/>
    </xf>
    <xf numFmtId="165" fontId="10" fillId="7" borderId="9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sng" baseline="0">
                <a:effectLst/>
              </a:rPr>
              <a:t>PROG. vs. CBR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108274568410448"/>
          <c:y val="0.10050537092114008"/>
          <c:w val="0.8781723257604197"/>
          <c:h val="0.80803239049589703"/>
        </c:manualLayout>
      </c:layout>
      <c:scatterChart>
        <c:scatterStyle val="lineMarker"/>
        <c:varyColors val="0"/>
        <c:ser>
          <c:idx val="12"/>
          <c:order val="0"/>
          <c:tx>
            <c:v>Zx</c:v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'CBR DISEÑO (DIF ACUM)'!$A$4:$A$16</c:f>
              <c:numCache>
                <c:formatCode>00\+000</c:formatCode>
                <c:ptCount val="13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xVal>
          <c:yVal>
            <c:numRef>
              <c:f>'CBR DISEÑO (DIF ACUM)'!$B$4:$B$16</c:f>
              <c:numCache>
                <c:formatCode>General</c:formatCode>
                <c:ptCount val="13"/>
                <c:pt idx="0">
                  <c:v>8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F7-4B2E-944E-0FF29380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68160"/>
        <c:axId val="169381000"/>
      </c:scatterChart>
      <c:valAx>
        <c:axId val="146968160"/>
        <c:scaling>
          <c:orientation val="minMax"/>
          <c:max val="30000"/>
          <c:min val="14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0\+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9381000"/>
        <c:crossesAt val="-120000"/>
        <c:crossBetween val="midCat"/>
        <c:majorUnit val="1000"/>
        <c:minorUnit val="100"/>
      </c:valAx>
      <c:valAx>
        <c:axId val="169381000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6968160"/>
        <c:crosses val="autoZero"/>
        <c:crossBetween val="midCat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 sz="1800"/>
              <a:t>PROG. vs Zx</a:t>
            </a:r>
            <a:endParaRPr lang="es-PE" sz="18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243167501364"/>
          <c:y val="0.10050537092114008"/>
          <c:w val="0.85801197525704065"/>
          <c:h val="0.76642770329813126"/>
        </c:manualLayout>
      </c:layout>
      <c:scatterChart>
        <c:scatterStyle val="lineMarker"/>
        <c:varyColors val="0"/>
        <c:ser>
          <c:idx val="12"/>
          <c:order val="0"/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28575">
                <a:solidFill>
                  <a:srgbClr val="002060"/>
                </a:solidFill>
              </a:ln>
              <a:effectLst/>
            </c:spPr>
          </c:marker>
          <c:xVal>
            <c:numRef>
              <c:f>'CBR DISEÑO (DIF ACUM)'!$A$4:$A$14</c:f>
              <c:numCache>
                <c:formatCode>00\+000</c:formatCode>
                <c:ptCount val="11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xVal>
          <c:yVal>
            <c:numRef>
              <c:f>'CBR DISEÑO (DIF ACUM)'!$I$4:$I$13</c:f>
              <c:numCache>
                <c:formatCode>0.00</c:formatCode>
                <c:ptCount val="10"/>
                <c:pt idx="0">
                  <c:v>-1250</c:v>
                </c:pt>
                <c:pt idx="1">
                  <c:v>-1000</c:v>
                </c:pt>
                <c:pt idx="2">
                  <c:v>250</c:v>
                </c:pt>
                <c:pt idx="3">
                  <c:v>500</c:v>
                </c:pt>
                <c:pt idx="4">
                  <c:v>1750</c:v>
                </c:pt>
                <c:pt idx="5">
                  <c:v>5000</c:v>
                </c:pt>
                <c:pt idx="6">
                  <c:v>5750</c:v>
                </c:pt>
                <c:pt idx="7">
                  <c:v>3000</c:v>
                </c:pt>
                <c:pt idx="8">
                  <c:v>750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F4-4BF0-A5BD-8A6C84FDBA78}"/>
            </c:ext>
          </c:extLst>
        </c:ser>
        <c:ser>
          <c:idx val="0"/>
          <c:order val="1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'CBR DISEÑO (DIF ACUM)'!$Y$5:$Y$6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'CBR DISEÑO (DIF ACUM)'!$Z$5:$Z$6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F4-4BF0-A5BD-8A6C84FDBA78}"/>
            </c:ext>
          </c:extLst>
        </c:ser>
        <c:ser>
          <c:idx val="1"/>
          <c:order val="2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905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34-4BE3-A06F-ED147582870E}"/>
              </c:ext>
            </c:extLst>
          </c:dPt>
          <c:xVal>
            <c:numRef>
              <c:f>'CBR DISEÑO (DIF ACUM)'!$Y$8:$Y$9</c:f>
              <c:numCache>
                <c:formatCode>General</c:formatCode>
                <c:ptCount val="2"/>
              </c:numCache>
            </c:numRef>
          </c:xVal>
          <c:yVal>
            <c:numRef>
              <c:f>'CBR DISEÑO (DIF ACUM)'!$Z$8:$Z$9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F4-4BF0-A5BD-8A6C84FDBA78}"/>
            </c:ext>
          </c:extLst>
        </c:ser>
        <c:ser>
          <c:idx val="2"/>
          <c:order val="3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905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34-4BE3-A06F-ED147582870E}"/>
              </c:ext>
            </c:extLst>
          </c:dPt>
          <c:xVal>
            <c:numRef>
              <c:f>'CBR DISEÑO (DIF ACUM)'!$Y$11:$Y$12</c:f>
              <c:numCache>
                <c:formatCode>General</c:formatCode>
                <c:ptCount val="2"/>
                <c:pt idx="0">
                  <c:v>4000</c:v>
                </c:pt>
                <c:pt idx="1">
                  <c:v>4000</c:v>
                </c:pt>
              </c:numCache>
            </c:numRef>
          </c:xVal>
          <c:yVal>
            <c:numRef>
              <c:f>'CBR DISEÑO (DIF ACUM)'!$Z$11:$Z$12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F4-4BF0-A5BD-8A6C84FDBA78}"/>
            </c:ext>
          </c:extLst>
        </c:ser>
        <c:ser>
          <c:idx val="3"/>
          <c:order val="4"/>
          <c:spPr>
            <a:ln w="19050"/>
          </c:spPr>
          <c:marker>
            <c:symbol val="none"/>
          </c:marker>
          <c:dPt>
            <c:idx val="1"/>
            <c:bubble3D val="0"/>
            <c:spPr>
              <a:ln w="1905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0034-4BE3-A06F-ED147582870E}"/>
              </c:ext>
            </c:extLst>
          </c:dPt>
          <c:xVal>
            <c:numRef>
              <c:f>'CBR DISEÑO (DIF ACUM)'!$Y$14:$Y$15</c:f>
              <c:numCache>
                <c:formatCode>General</c:formatCode>
                <c:ptCount val="2"/>
                <c:pt idx="0">
                  <c:v>6000</c:v>
                </c:pt>
                <c:pt idx="1">
                  <c:v>6000</c:v>
                </c:pt>
              </c:numCache>
            </c:numRef>
          </c:xVal>
          <c:yVal>
            <c:numRef>
              <c:f>'CBR DISEÑO (DIF ACUM)'!$Z$14:$Z$15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9F4-4BF0-A5BD-8A6C84FDBA78}"/>
            </c:ext>
          </c:extLst>
        </c:ser>
        <c:ser>
          <c:idx val="4"/>
          <c:order val="5"/>
          <c:marker>
            <c:symbol val="none"/>
          </c:marker>
          <c:xVal>
            <c:numRef>
              <c:f>'CBR DISEÑO (DIF ACUM)'!$Y$17:$Y$17</c:f>
              <c:numCache>
                <c:formatCode>General</c:formatCode>
                <c:ptCount val="1"/>
              </c:numCache>
            </c:numRef>
          </c:xVal>
          <c:yVal>
            <c:numRef>
              <c:f>'CBR DISEÑO (DIF ACUM)'!$Z$17:$Z$17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9F4-4BF0-A5BD-8A6C84FDBA78}"/>
            </c:ext>
          </c:extLst>
        </c:ser>
        <c:ser>
          <c:idx val="5"/>
          <c:order val="6"/>
          <c:spPr>
            <a:ln w="19050">
              <a:solidFill>
                <a:srgbClr val="FF0000"/>
              </a:solidFill>
            </a:ln>
          </c:spPr>
          <c:xVal>
            <c:numRef>
              <c:f>'CBR DISEÑO (DIF ACUM)'!$Y$18:$Y$19</c:f>
              <c:numCache>
                <c:formatCode>General</c:formatCode>
                <c:ptCount val="2"/>
                <c:pt idx="0">
                  <c:v>9000</c:v>
                </c:pt>
                <c:pt idx="1">
                  <c:v>9000</c:v>
                </c:pt>
              </c:numCache>
            </c:numRef>
          </c:xVal>
          <c:yVal>
            <c:numRef>
              <c:f>'CBR DISEÑO (DIF ACUM)'!$Z$18:$Z$19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34-4BE3-A06F-ED1475828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200424"/>
        <c:axId val="170138960"/>
      </c:scatterChart>
      <c:valAx>
        <c:axId val="170200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PROGRESIVA</a:t>
                </a:r>
              </a:p>
            </c:rich>
          </c:tx>
          <c:layout>
            <c:manualLayout>
              <c:xMode val="edge"/>
              <c:yMode val="edge"/>
              <c:x val="0.50437469041889149"/>
              <c:y val="0.96341374925120415"/>
            </c:manualLayout>
          </c:layout>
          <c:overlay val="0"/>
        </c:title>
        <c:numFmt formatCode="00\+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s-PE"/>
          </a:p>
        </c:txPr>
        <c:crossAx val="170138960"/>
        <c:crossesAt val="-120000"/>
        <c:crossBetween val="midCat"/>
        <c:majorUnit val="1000"/>
      </c:valAx>
      <c:valAx>
        <c:axId val="170138960"/>
        <c:scaling>
          <c:orientation val="minMax"/>
          <c:max val="10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ZX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PE"/>
          </a:p>
        </c:txPr>
        <c:crossAx val="170200424"/>
        <c:crosses val="autoZero"/>
        <c:crossBetween val="midCat"/>
        <c:majorUnit val="1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PROG. vs. CBR</a:t>
            </a:r>
            <a:endParaRPr lang="es-P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108274568410448"/>
          <c:y val="0.10050537092114008"/>
          <c:w val="0.8781723257604197"/>
          <c:h val="0.80803239049589703"/>
        </c:manualLayout>
      </c:layout>
      <c:scatterChart>
        <c:scatterStyle val="lineMarker"/>
        <c:varyColors val="0"/>
        <c:ser>
          <c:idx val="12"/>
          <c:order val="0"/>
          <c:tx>
            <c:v>Zx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28575">
                <a:solidFill>
                  <a:srgbClr val="002060"/>
                </a:solidFill>
              </a:ln>
              <a:effectLst/>
            </c:spPr>
          </c:marker>
          <c:xVal>
            <c:numRef>
              <c:f>'CBR DISEÑO (DIF ACUM)'!$A$4:$A$16</c:f>
              <c:numCache>
                <c:formatCode>00\+000</c:formatCode>
                <c:ptCount val="13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xVal>
          <c:yVal>
            <c:numRef>
              <c:f>'CBR DISEÑO (DIF ACUM)'!$B$4:$B$16</c:f>
              <c:numCache>
                <c:formatCode>General</c:formatCode>
                <c:ptCount val="13"/>
                <c:pt idx="0">
                  <c:v>8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3C-404A-9EAB-93833108F402}"/>
            </c:ext>
          </c:extLst>
        </c:ser>
        <c:ser>
          <c:idx val="0"/>
          <c:order val="1"/>
          <c:spPr>
            <a:ln w="254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'CBR DISEÑO (DIF ACUM)'!$Y$25:$Y$26</c:f>
              <c:numCache>
                <c:formatCode>General</c:formatCode>
                <c:ptCount val="2"/>
                <c:pt idx="0">
                  <c:v>0</c:v>
                </c:pt>
                <c:pt idx="1">
                  <c:v>4000</c:v>
                </c:pt>
              </c:numCache>
            </c:numRef>
          </c:xVal>
          <c:yVal>
            <c:numRef>
              <c:f>'CBR DISEÑO (DIF ACUM)'!$Z$25:$Z$26</c:f>
              <c:numCache>
                <c:formatCode>0.0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3C-404A-9EAB-93833108F402}"/>
            </c:ext>
          </c:extLst>
        </c:ser>
        <c:ser>
          <c:idx val="1"/>
          <c:order val="2"/>
          <c:spPr>
            <a:ln w="254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'CBR DISEÑO (DIF ACUM)'!$Y$28:$Y$29</c:f>
              <c:numCache>
                <c:formatCode>General</c:formatCode>
                <c:ptCount val="2"/>
                <c:pt idx="0">
                  <c:v>4000</c:v>
                </c:pt>
                <c:pt idx="1">
                  <c:v>6000</c:v>
                </c:pt>
              </c:numCache>
            </c:numRef>
          </c:xVal>
          <c:yVal>
            <c:numRef>
              <c:f>'CBR DISEÑO (DIF ACUM)'!$Z$28:$Z$29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3C-404A-9EAB-93833108F402}"/>
            </c:ext>
          </c:extLst>
        </c:ser>
        <c:ser>
          <c:idx val="2"/>
          <c:order val="3"/>
          <c:spPr>
            <a:ln w="254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'CBR DISEÑO (DIF ACUM)'!$Y$31:$Y$32</c:f>
              <c:numCache>
                <c:formatCode>General</c:formatCode>
                <c:ptCount val="2"/>
                <c:pt idx="0">
                  <c:v>3000</c:v>
                </c:pt>
                <c:pt idx="1">
                  <c:v>5000</c:v>
                </c:pt>
              </c:numCache>
            </c:numRef>
          </c:xVal>
          <c:yVal>
            <c:numRef>
              <c:f>'CBR DISEÑO (DIF ACUM)'!$Z$31:$Z$32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3C-404A-9EAB-93833108F402}"/>
            </c:ext>
          </c:extLst>
        </c:ser>
        <c:ser>
          <c:idx val="3"/>
          <c:order val="4"/>
          <c:spPr>
            <a:ln w="254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'CBR DISEÑO (DIF ACUM)'!$Y$34:$Y$35</c:f>
              <c:numCache>
                <c:formatCode>General</c:formatCode>
                <c:ptCount val="2"/>
                <c:pt idx="0">
                  <c:v>4000</c:v>
                </c:pt>
                <c:pt idx="1">
                  <c:v>6000</c:v>
                </c:pt>
              </c:numCache>
            </c:numRef>
          </c:xVal>
          <c:yVal>
            <c:numRef>
              <c:f>'CBR DISEÑO (DIF ACUM)'!$Z$34:$Z$35</c:f>
              <c:numCache>
                <c:formatCode>0.0</c:formatCode>
                <c:ptCount val="2"/>
                <c:pt idx="0">
                  <c:v>10.666666666666666</c:v>
                </c:pt>
                <c:pt idx="1">
                  <c:v>10.666666666666666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3C-404A-9EAB-93833108F402}"/>
            </c:ext>
          </c:extLst>
        </c:ser>
        <c:ser>
          <c:idx val="4"/>
          <c:order val="5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3E3C-404A-9EAB-93833108F402}"/>
              </c:ext>
            </c:extLst>
          </c:dPt>
          <c:xVal>
            <c:numRef>
              <c:f>'CBR DISEÑO (DIF ACUM)'!$Y$5:$Y$6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'CBR DISEÑO (DIF ACUM)'!$Z$5:$Z$6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3C-404A-9EAB-93833108F402}"/>
            </c:ext>
          </c:extLst>
        </c:ser>
        <c:ser>
          <c:idx val="5"/>
          <c:order val="6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"/>
            <c:bubble3D val="0"/>
            <c:spPr>
              <a:ln w="254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3C-404A-9EAB-93833108F402}"/>
              </c:ext>
            </c:extLst>
          </c:dPt>
          <c:xVal>
            <c:numRef>
              <c:f>'CBR DISEÑO (DIF ACUM)'!$Y$8:$Y$9</c:f>
              <c:numCache>
                <c:formatCode>General</c:formatCode>
                <c:ptCount val="2"/>
              </c:numCache>
            </c:numRef>
          </c:xVal>
          <c:yVal>
            <c:numRef>
              <c:f>'CBR DISEÑO (DIF ACUM)'!$Z$8:$Z$9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E3C-404A-9EAB-93833108F402}"/>
            </c:ext>
          </c:extLst>
        </c:ser>
        <c:ser>
          <c:idx val="6"/>
          <c:order val="7"/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Pt>
            <c:idx val="1"/>
            <c:bubble3D val="0"/>
            <c:spPr>
              <a:ln w="254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5E-482E-A6D2-13518126B15F}"/>
              </c:ext>
            </c:extLst>
          </c:dPt>
          <c:xVal>
            <c:numRef>
              <c:f>'CBR DISEÑO (DIF ACUM)'!$Y$11:$Y$12</c:f>
              <c:numCache>
                <c:formatCode>General</c:formatCode>
                <c:ptCount val="2"/>
                <c:pt idx="0">
                  <c:v>4000</c:v>
                </c:pt>
                <c:pt idx="1">
                  <c:v>4000</c:v>
                </c:pt>
              </c:numCache>
            </c:numRef>
          </c:xVal>
          <c:yVal>
            <c:numRef>
              <c:f>'CBR DISEÑO (DIF ACUM)'!$Z$11:$Z$12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E3C-404A-9EAB-93833108F402}"/>
            </c:ext>
          </c:extLst>
        </c:ser>
        <c:ser>
          <c:idx val="7"/>
          <c:order val="8"/>
          <c:spPr>
            <a:ln w="254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'CBR DISEÑO (DIF ACUM)'!$Y$14:$Y$15</c:f>
              <c:numCache>
                <c:formatCode>General</c:formatCode>
                <c:ptCount val="2"/>
                <c:pt idx="0">
                  <c:v>6000</c:v>
                </c:pt>
                <c:pt idx="1">
                  <c:v>6000</c:v>
                </c:pt>
              </c:numCache>
            </c:numRef>
          </c:xVal>
          <c:yVal>
            <c:numRef>
              <c:f>'CBR DISEÑO (DIF ACUM)'!$Z$14:$Z$15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E3C-404A-9EAB-93833108F402}"/>
            </c:ext>
          </c:extLst>
        </c:ser>
        <c:ser>
          <c:idx val="8"/>
          <c:order val="9"/>
          <c:spPr>
            <a:ln w="254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'CBR DISEÑO (DIF ACUM)'!$Y$17:$Y$17</c:f>
              <c:numCache>
                <c:formatCode>General</c:formatCode>
                <c:ptCount val="1"/>
              </c:numCache>
            </c:numRef>
          </c:xVal>
          <c:yVal>
            <c:numRef>
              <c:f>'CBR DISEÑO (DIF ACUM)'!$Z$17:$Z$17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E3C-404A-9EAB-93833108F402}"/>
            </c:ext>
          </c:extLst>
        </c:ser>
        <c:ser>
          <c:idx val="9"/>
          <c:order val="10"/>
          <c:tx>
            <c:v>serie 10</c:v>
          </c:tx>
          <c:dPt>
            <c:idx val="1"/>
            <c:bubble3D val="0"/>
            <c:spPr>
              <a:ln w="254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45E-482E-A6D2-13518126B15F}"/>
              </c:ext>
            </c:extLst>
          </c:dPt>
          <c:xVal>
            <c:numRef>
              <c:f>'CBR DISEÑO (DIF ACUM)'!$Y$18:$Y$19</c:f>
              <c:numCache>
                <c:formatCode>General</c:formatCode>
                <c:ptCount val="2"/>
                <c:pt idx="0">
                  <c:v>9000</c:v>
                </c:pt>
                <c:pt idx="1">
                  <c:v>9000</c:v>
                </c:pt>
              </c:numCache>
            </c:numRef>
          </c:xVal>
          <c:yVal>
            <c:numRef>
              <c:f>'CBR DISEÑO (DIF ACUM)'!$Z$18:$Z$19</c:f>
              <c:numCache>
                <c:formatCode>General</c:formatCode>
                <c:ptCount val="2"/>
                <c:pt idx="0">
                  <c:v>-20000</c:v>
                </c:pt>
                <c:pt idx="1">
                  <c:v>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45E-482E-A6D2-13518126B15F}"/>
            </c:ext>
          </c:extLst>
        </c:ser>
        <c:ser>
          <c:idx val="10"/>
          <c:order val="11"/>
          <c:spPr>
            <a:ln w="25400">
              <a:solidFill>
                <a:srgbClr val="C00000"/>
              </a:solidFill>
              <a:prstDash val="dash"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345E-482E-A6D2-13518126B15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345E-482E-A6D2-13518126B15F}"/>
              </c:ext>
            </c:extLst>
          </c:dPt>
          <c:xVal>
            <c:numRef>
              <c:f>'CBR DISEÑO (DIF ACUM)'!$Y$37:$Y$38</c:f>
              <c:numCache>
                <c:formatCode>General</c:formatCode>
                <c:ptCount val="2"/>
                <c:pt idx="0">
                  <c:v>6000</c:v>
                </c:pt>
                <c:pt idx="1">
                  <c:v>9000</c:v>
                </c:pt>
              </c:numCache>
            </c:numRef>
          </c:xVal>
          <c:yVal>
            <c:numRef>
              <c:f>'CBR DISEÑO (DIF ACUM)'!$Z$37:$Z$38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5E-482E-A6D2-13518126B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094920"/>
        <c:axId val="169543440"/>
      </c:scatterChart>
      <c:valAx>
        <c:axId val="170094920"/>
        <c:scaling>
          <c:orientation val="minMax"/>
          <c:max val="1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PROGRESIVA</a:t>
                </a:r>
              </a:p>
            </c:rich>
          </c:tx>
          <c:layout>
            <c:manualLayout>
              <c:xMode val="edge"/>
              <c:yMode val="edge"/>
              <c:x val="0.49359273064761455"/>
              <c:y val="0.87682624420072042"/>
            </c:manualLayout>
          </c:layout>
          <c:overlay val="0"/>
        </c:title>
        <c:numFmt formatCode="00\+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s-PE"/>
          </a:p>
        </c:txPr>
        <c:crossAx val="169543440"/>
        <c:crossesAt val="-120000"/>
        <c:crossBetween val="midCat"/>
        <c:majorUnit val="1000"/>
        <c:minorUnit val="100"/>
      </c:valAx>
      <c:valAx>
        <c:axId val="169543440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CBR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PE"/>
          </a:p>
        </c:txPr>
        <c:crossAx val="170094920"/>
        <c:crosses val="autoZero"/>
        <c:crossBetween val="midCat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2</xdr:row>
      <xdr:rowOff>95250</xdr:rowOff>
    </xdr:from>
    <xdr:to>
      <xdr:col>12</xdr:col>
      <xdr:colOff>28575</xdr:colOff>
      <xdr:row>26</xdr:row>
      <xdr:rowOff>123825</xdr:rowOff>
    </xdr:to>
    <xdr:graphicFrame macro="">
      <xdr:nvGraphicFramePr>
        <xdr:cNvPr id="2" name="Gráfico 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571500</xdr:colOff>
      <xdr:row>6</xdr:row>
      <xdr:rowOff>123265</xdr:rowOff>
    </xdr:from>
    <xdr:to>
      <xdr:col>18</xdr:col>
      <xdr:colOff>459442</xdr:colOff>
      <xdr:row>23</xdr:row>
      <xdr:rowOff>11206</xdr:rowOff>
    </xdr:to>
    <xdr:sp macro="" textlink="">
      <xdr:nvSpPr>
        <xdr:cNvPr id="3" name="2 Forma lib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715500" y="896471"/>
          <a:ext cx="4459942" cy="3126441"/>
        </a:xfrm>
        <a:custGeom>
          <a:avLst/>
          <a:gdLst>
            <a:gd name="connsiteX0" fmla="*/ 0 w 4459942"/>
            <a:gd name="connsiteY0" fmla="*/ 0 h 3126441"/>
            <a:gd name="connsiteX1" fmla="*/ 78442 w 4459942"/>
            <a:gd name="connsiteY1" fmla="*/ 11206 h 3126441"/>
            <a:gd name="connsiteX2" fmla="*/ 123265 w 4459942"/>
            <a:gd name="connsiteY2" fmla="*/ 22412 h 3126441"/>
            <a:gd name="connsiteX3" fmla="*/ 179295 w 4459942"/>
            <a:gd name="connsiteY3" fmla="*/ 33618 h 3126441"/>
            <a:gd name="connsiteX4" fmla="*/ 224118 w 4459942"/>
            <a:gd name="connsiteY4" fmla="*/ 56029 h 3126441"/>
            <a:gd name="connsiteX5" fmla="*/ 257736 w 4459942"/>
            <a:gd name="connsiteY5" fmla="*/ 67235 h 3126441"/>
            <a:gd name="connsiteX6" fmla="*/ 302559 w 4459942"/>
            <a:gd name="connsiteY6" fmla="*/ 100853 h 3126441"/>
            <a:gd name="connsiteX7" fmla="*/ 369795 w 4459942"/>
            <a:gd name="connsiteY7" fmla="*/ 123265 h 3126441"/>
            <a:gd name="connsiteX8" fmla="*/ 403412 w 4459942"/>
            <a:gd name="connsiteY8" fmla="*/ 134471 h 3126441"/>
            <a:gd name="connsiteX9" fmla="*/ 448236 w 4459942"/>
            <a:gd name="connsiteY9" fmla="*/ 156882 h 3126441"/>
            <a:gd name="connsiteX10" fmla="*/ 481853 w 4459942"/>
            <a:gd name="connsiteY10" fmla="*/ 168088 h 3126441"/>
            <a:gd name="connsiteX11" fmla="*/ 582706 w 4459942"/>
            <a:gd name="connsiteY11" fmla="*/ 235324 h 3126441"/>
            <a:gd name="connsiteX12" fmla="*/ 616324 w 4459942"/>
            <a:gd name="connsiteY12" fmla="*/ 257735 h 3126441"/>
            <a:gd name="connsiteX13" fmla="*/ 649942 w 4459942"/>
            <a:gd name="connsiteY13" fmla="*/ 280147 h 3126441"/>
            <a:gd name="connsiteX14" fmla="*/ 672353 w 4459942"/>
            <a:gd name="connsiteY14" fmla="*/ 313765 h 3126441"/>
            <a:gd name="connsiteX15" fmla="*/ 705971 w 4459942"/>
            <a:gd name="connsiteY15" fmla="*/ 336177 h 3126441"/>
            <a:gd name="connsiteX16" fmla="*/ 728383 w 4459942"/>
            <a:gd name="connsiteY16" fmla="*/ 403412 h 3126441"/>
            <a:gd name="connsiteX17" fmla="*/ 784412 w 4459942"/>
            <a:gd name="connsiteY17" fmla="*/ 470647 h 3126441"/>
            <a:gd name="connsiteX18" fmla="*/ 795618 w 4459942"/>
            <a:gd name="connsiteY18" fmla="*/ 515471 h 3126441"/>
            <a:gd name="connsiteX19" fmla="*/ 829236 w 4459942"/>
            <a:gd name="connsiteY19" fmla="*/ 560294 h 3126441"/>
            <a:gd name="connsiteX20" fmla="*/ 885265 w 4459942"/>
            <a:gd name="connsiteY20" fmla="*/ 638735 h 3126441"/>
            <a:gd name="connsiteX21" fmla="*/ 930089 w 4459942"/>
            <a:gd name="connsiteY21" fmla="*/ 672353 h 3126441"/>
            <a:gd name="connsiteX22" fmla="*/ 963706 w 4459942"/>
            <a:gd name="connsiteY22" fmla="*/ 705971 h 3126441"/>
            <a:gd name="connsiteX23" fmla="*/ 1019736 w 4459942"/>
            <a:gd name="connsiteY23" fmla="*/ 739588 h 3126441"/>
            <a:gd name="connsiteX24" fmla="*/ 1109383 w 4459942"/>
            <a:gd name="connsiteY24" fmla="*/ 851647 h 3126441"/>
            <a:gd name="connsiteX25" fmla="*/ 1131795 w 4459942"/>
            <a:gd name="connsiteY25" fmla="*/ 885265 h 3126441"/>
            <a:gd name="connsiteX26" fmla="*/ 1176618 w 4459942"/>
            <a:gd name="connsiteY26" fmla="*/ 952500 h 3126441"/>
            <a:gd name="connsiteX27" fmla="*/ 1199030 w 4459942"/>
            <a:gd name="connsiteY27" fmla="*/ 1019735 h 3126441"/>
            <a:gd name="connsiteX28" fmla="*/ 1221442 w 4459942"/>
            <a:gd name="connsiteY28" fmla="*/ 1064559 h 3126441"/>
            <a:gd name="connsiteX29" fmla="*/ 1232648 w 4459942"/>
            <a:gd name="connsiteY29" fmla="*/ 1098177 h 3126441"/>
            <a:gd name="connsiteX30" fmla="*/ 1255059 w 4459942"/>
            <a:gd name="connsiteY30" fmla="*/ 1131794 h 3126441"/>
            <a:gd name="connsiteX31" fmla="*/ 1277471 w 4459942"/>
            <a:gd name="connsiteY31" fmla="*/ 1176618 h 3126441"/>
            <a:gd name="connsiteX32" fmla="*/ 1311089 w 4459942"/>
            <a:gd name="connsiteY32" fmla="*/ 1210235 h 3126441"/>
            <a:gd name="connsiteX33" fmla="*/ 1333500 w 4459942"/>
            <a:gd name="connsiteY33" fmla="*/ 1255059 h 3126441"/>
            <a:gd name="connsiteX34" fmla="*/ 1411942 w 4459942"/>
            <a:gd name="connsiteY34" fmla="*/ 1311088 h 3126441"/>
            <a:gd name="connsiteX35" fmla="*/ 1445559 w 4459942"/>
            <a:gd name="connsiteY35" fmla="*/ 1322294 h 3126441"/>
            <a:gd name="connsiteX36" fmla="*/ 1479177 w 4459942"/>
            <a:gd name="connsiteY36" fmla="*/ 1344706 h 3126441"/>
            <a:gd name="connsiteX37" fmla="*/ 1524000 w 4459942"/>
            <a:gd name="connsiteY37" fmla="*/ 1367118 h 3126441"/>
            <a:gd name="connsiteX38" fmla="*/ 1557618 w 4459942"/>
            <a:gd name="connsiteY38" fmla="*/ 1389529 h 3126441"/>
            <a:gd name="connsiteX39" fmla="*/ 1591236 w 4459942"/>
            <a:gd name="connsiteY39" fmla="*/ 1400735 h 3126441"/>
            <a:gd name="connsiteX40" fmla="*/ 1636059 w 4459942"/>
            <a:gd name="connsiteY40" fmla="*/ 1423147 h 3126441"/>
            <a:gd name="connsiteX41" fmla="*/ 1669677 w 4459942"/>
            <a:gd name="connsiteY41" fmla="*/ 1434353 h 3126441"/>
            <a:gd name="connsiteX42" fmla="*/ 1703295 w 4459942"/>
            <a:gd name="connsiteY42" fmla="*/ 1456765 h 3126441"/>
            <a:gd name="connsiteX43" fmla="*/ 1871383 w 4459942"/>
            <a:gd name="connsiteY43" fmla="*/ 1501588 h 3126441"/>
            <a:gd name="connsiteX44" fmla="*/ 1961030 w 4459942"/>
            <a:gd name="connsiteY44" fmla="*/ 1524000 h 3126441"/>
            <a:gd name="connsiteX45" fmla="*/ 1994648 w 4459942"/>
            <a:gd name="connsiteY45" fmla="*/ 1535206 h 3126441"/>
            <a:gd name="connsiteX46" fmla="*/ 2073089 w 4459942"/>
            <a:gd name="connsiteY46" fmla="*/ 1546412 h 3126441"/>
            <a:gd name="connsiteX47" fmla="*/ 2263589 w 4459942"/>
            <a:gd name="connsiteY47" fmla="*/ 1568824 h 3126441"/>
            <a:gd name="connsiteX48" fmla="*/ 2398059 w 4459942"/>
            <a:gd name="connsiteY48" fmla="*/ 1591235 h 3126441"/>
            <a:gd name="connsiteX49" fmla="*/ 2442883 w 4459942"/>
            <a:gd name="connsiteY49" fmla="*/ 1602441 h 3126441"/>
            <a:gd name="connsiteX50" fmla="*/ 2532530 w 4459942"/>
            <a:gd name="connsiteY50" fmla="*/ 1636059 h 3126441"/>
            <a:gd name="connsiteX51" fmla="*/ 2566148 w 4459942"/>
            <a:gd name="connsiteY51" fmla="*/ 1647265 h 3126441"/>
            <a:gd name="connsiteX52" fmla="*/ 2667000 w 4459942"/>
            <a:gd name="connsiteY52" fmla="*/ 1669677 h 3126441"/>
            <a:gd name="connsiteX53" fmla="*/ 2711824 w 4459942"/>
            <a:gd name="connsiteY53" fmla="*/ 1680882 h 3126441"/>
            <a:gd name="connsiteX54" fmla="*/ 2779059 w 4459942"/>
            <a:gd name="connsiteY54" fmla="*/ 1703294 h 3126441"/>
            <a:gd name="connsiteX55" fmla="*/ 2812677 w 4459942"/>
            <a:gd name="connsiteY55" fmla="*/ 1714500 h 3126441"/>
            <a:gd name="connsiteX56" fmla="*/ 2846295 w 4459942"/>
            <a:gd name="connsiteY56" fmla="*/ 1725706 h 3126441"/>
            <a:gd name="connsiteX57" fmla="*/ 2879912 w 4459942"/>
            <a:gd name="connsiteY57" fmla="*/ 1736912 h 3126441"/>
            <a:gd name="connsiteX58" fmla="*/ 2935942 w 4459942"/>
            <a:gd name="connsiteY58" fmla="*/ 1748118 h 3126441"/>
            <a:gd name="connsiteX59" fmla="*/ 2980765 w 4459942"/>
            <a:gd name="connsiteY59" fmla="*/ 1770529 h 3126441"/>
            <a:gd name="connsiteX60" fmla="*/ 3014383 w 4459942"/>
            <a:gd name="connsiteY60" fmla="*/ 1792941 h 3126441"/>
            <a:gd name="connsiteX61" fmla="*/ 3070412 w 4459942"/>
            <a:gd name="connsiteY61" fmla="*/ 1815353 h 3126441"/>
            <a:gd name="connsiteX62" fmla="*/ 3104030 w 4459942"/>
            <a:gd name="connsiteY62" fmla="*/ 1837765 h 3126441"/>
            <a:gd name="connsiteX63" fmla="*/ 3148853 w 4459942"/>
            <a:gd name="connsiteY63" fmla="*/ 1860177 h 3126441"/>
            <a:gd name="connsiteX64" fmla="*/ 3193677 w 4459942"/>
            <a:gd name="connsiteY64" fmla="*/ 1893794 h 3126441"/>
            <a:gd name="connsiteX65" fmla="*/ 3249706 w 4459942"/>
            <a:gd name="connsiteY65" fmla="*/ 1916206 h 3126441"/>
            <a:gd name="connsiteX66" fmla="*/ 3272118 w 4459942"/>
            <a:gd name="connsiteY66" fmla="*/ 1949824 h 3126441"/>
            <a:gd name="connsiteX67" fmla="*/ 3350559 w 4459942"/>
            <a:gd name="connsiteY67" fmla="*/ 1994647 h 3126441"/>
            <a:gd name="connsiteX68" fmla="*/ 3417795 w 4459942"/>
            <a:gd name="connsiteY68" fmla="*/ 2050677 h 3126441"/>
            <a:gd name="connsiteX69" fmla="*/ 3462618 w 4459942"/>
            <a:gd name="connsiteY69" fmla="*/ 2095500 h 3126441"/>
            <a:gd name="connsiteX70" fmla="*/ 3552265 w 4459942"/>
            <a:gd name="connsiteY70" fmla="*/ 2151529 h 3126441"/>
            <a:gd name="connsiteX71" fmla="*/ 3563471 w 4459942"/>
            <a:gd name="connsiteY71" fmla="*/ 2185147 h 3126441"/>
            <a:gd name="connsiteX72" fmla="*/ 3608295 w 4459942"/>
            <a:gd name="connsiteY72" fmla="*/ 2252382 h 3126441"/>
            <a:gd name="connsiteX73" fmla="*/ 3653118 w 4459942"/>
            <a:gd name="connsiteY73" fmla="*/ 2330824 h 3126441"/>
            <a:gd name="connsiteX74" fmla="*/ 3675530 w 4459942"/>
            <a:gd name="connsiteY74" fmla="*/ 2375647 h 3126441"/>
            <a:gd name="connsiteX75" fmla="*/ 3720353 w 4459942"/>
            <a:gd name="connsiteY75" fmla="*/ 2442882 h 3126441"/>
            <a:gd name="connsiteX76" fmla="*/ 3765177 w 4459942"/>
            <a:gd name="connsiteY76" fmla="*/ 2521324 h 3126441"/>
            <a:gd name="connsiteX77" fmla="*/ 3798795 w 4459942"/>
            <a:gd name="connsiteY77" fmla="*/ 2599765 h 3126441"/>
            <a:gd name="connsiteX78" fmla="*/ 3810000 w 4459942"/>
            <a:gd name="connsiteY78" fmla="*/ 2633382 h 3126441"/>
            <a:gd name="connsiteX79" fmla="*/ 3877236 w 4459942"/>
            <a:gd name="connsiteY79" fmla="*/ 2689412 h 3126441"/>
            <a:gd name="connsiteX80" fmla="*/ 3922059 w 4459942"/>
            <a:gd name="connsiteY80" fmla="*/ 2756647 h 3126441"/>
            <a:gd name="connsiteX81" fmla="*/ 4000500 w 4459942"/>
            <a:gd name="connsiteY81" fmla="*/ 2846294 h 3126441"/>
            <a:gd name="connsiteX82" fmla="*/ 4056530 w 4459942"/>
            <a:gd name="connsiteY82" fmla="*/ 2891118 h 3126441"/>
            <a:gd name="connsiteX83" fmla="*/ 4123765 w 4459942"/>
            <a:gd name="connsiteY83" fmla="*/ 2935941 h 3126441"/>
            <a:gd name="connsiteX84" fmla="*/ 4157383 w 4459942"/>
            <a:gd name="connsiteY84" fmla="*/ 2958353 h 3126441"/>
            <a:gd name="connsiteX85" fmla="*/ 4191000 w 4459942"/>
            <a:gd name="connsiteY85" fmla="*/ 2980765 h 3126441"/>
            <a:gd name="connsiteX86" fmla="*/ 4247030 w 4459942"/>
            <a:gd name="connsiteY86" fmla="*/ 3014382 h 3126441"/>
            <a:gd name="connsiteX87" fmla="*/ 4291853 w 4459942"/>
            <a:gd name="connsiteY87" fmla="*/ 3036794 h 3126441"/>
            <a:gd name="connsiteX88" fmla="*/ 4325471 w 4459942"/>
            <a:gd name="connsiteY88" fmla="*/ 3059206 h 3126441"/>
            <a:gd name="connsiteX89" fmla="*/ 4437530 w 4459942"/>
            <a:gd name="connsiteY89" fmla="*/ 3092824 h 3126441"/>
            <a:gd name="connsiteX90" fmla="*/ 4459942 w 4459942"/>
            <a:gd name="connsiteY90" fmla="*/ 3126441 h 3126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</a:cxnLst>
          <a:rect l="l" t="t" r="r" b="b"/>
          <a:pathLst>
            <a:path w="4459942" h="3126441">
              <a:moveTo>
                <a:pt x="0" y="0"/>
              </a:moveTo>
              <a:cubicBezTo>
                <a:pt x="26147" y="3735"/>
                <a:pt x="52455" y="6481"/>
                <a:pt x="78442" y="11206"/>
              </a:cubicBezTo>
              <a:cubicBezTo>
                <a:pt x="93594" y="13961"/>
                <a:pt x="108231" y="19071"/>
                <a:pt x="123265" y="22412"/>
              </a:cubicBezTo>
              <a:cubicBezTo>
                <a:pt x="141858" y="26544"/>
                <a:pt x="160618" y="29883"/>
                <a:pt x="179295" y="33618"/>
              </a:cubicBezTo>
              <a:cubicBezTo>
                <a:pt x="194236" y="41088"/>
                <a:pt x="208764" y="49449"/>
                <a:pt x="224118" y="56029"/>
              </a:cubicBezTo>
              <a:cubicBezTo>
                <a:pt x="234975" y="60682"/>
                <a:pt x="247480" y="61374"/>
                <a:pt x="257736" y="67235"/>
              </a:cubicBezTo>
              <a:cubicBezTo>
                <a:pt x="273952" y="76501"/>
                <a:pt x="285854" y="92501"/>
                <a:pt x="302559" y="100853"/>
              </a:cubicBezTo>
              <a:cubicBezTo>
                <a:pt x="323689" y="111418"/>
                <a:pt x="347383" y="115794"/>
                <a:pt x="369795" y="123265"/>
              </a:cubicBezTo>
              <a:cubicBezTo>
                <a:pt x="381001" y="127000"/>
                <a:pt x="392847" y="129189"/>
                <a:pt x="403412" y="134471"/>
              </a:cubicBezTo>
              <a:cubicBezTo>
                <a:pt x="418353" y="141941"/>
                <a:pt x="432882" y="150302"/>
                <a:pt x="448236" y="156882"/>
              </a:cubicBezTo>
              <a:cubicBezTo>
                <a:pt x="459093" y="161535"/>
                <a:pt x="471528" y="162352"/>
                <a:pt x="481853" y="168088"/>
              </a:cubicBezTo>
              <a:cubicBezTo>
                <a:pt x="481875" y="168100"/>
                <a:pt x="565887" y="224111"/>
                <a:pt x="582706" y="235324"/>
              </a:cubicBezTo>
              <a:lnTo>
                <a:pt x="616324" y="257735"/>
              </a:lnTo>
              <a:lnTo>
                <a:pt x="649942" y="280147"/>
              </a:lnTo>
              <a:cubicBezTo>
                <a:pt x="657412" y="291353"/>
                <a:pt x="662830" y="304242"/>
                <a:pt x="672353" y="313765"/>
              </a:cubicBezTo>
              <a:cubicBezTo>
                <a:pt x="681876" y="323288"/>
                <a:pt x="698833" y="324756"/>
                <a:pt x="705971" y="336177"/>
              </a:cubicBezTo>
              <a:cubicBezTo>
                <a:pt x="718492" y="356210"/>
                <a:pt x="711678" y="386707"/>
                <a:pt x="728383" y="403412"/>
              </a:cubicBezTo>
              <a:cubicBezTo>
                <a:pt x="771523" y="446552"/>
                <a:pt x="753210" y="423843"/>
                <a:pt x="784412" y="470647"/>
              </a:cubicBezTo>
              <a:cubicBezTo>
                <a:pt x="788147" y="485588"/>
                <a:pt x="788730" y="501696"/>
                <a:pt x="795618" y="515471"/>
              </a:cubicBezTo>
              <a:cubicBezTo>
                <a:pt x="803970" y="532176"/>
                <a:pt x="818380" y="545096"/>
                <a:pt x="829236" y="560294"/>
              </a:cubicBezTo>
              <a:cubicBezTo>
                <a:pt x="845143" y="582563"/>
                <a:pt x="866954" y="620424"/>
                <a:pt x="885265" y="638735"/>
              </a:cubicBezTo>
              <a:cubicBezTo>
                <a:pt x="898471" y="651941"/>
                <a:pt x="915909" y="660198"/>
                <a:pt x="930089" y="672353"/>
              </a:cubicBezTo>
              <a:cubicBezTo>
                <a:pt x="942121" y="682666"/>
                <a:pt x="951028" y="696463"/>
                <a:pt x="963706" y="705971"/>
              </a:cubicBezTo>
              <a:cubicBezTo>
                <a:pt x="981130" y="719039"/>
                <a:pt x="1002544" y="726216"/>
                <a:pt x="1019736" y="739588"/>
              </a:cubicBezTo>
              <a:cubicBezTo>
                <a:pt x="1063950" y="773977"/>
                <a:pt x="1077893" y="804413"/>
                <a:pt x="1109383" y="851647"/>
              </a:cubicBezTo>
              <a:lnTo>
                <a:pt x="1131795" y="885265"/>
              </a:lnTo>
              <a:cubicBezTo>
                <a:pt x="1168862" y="996472"/>
                <a:pt x="1106673" y="826600"/>
                <a:pt x="1176618" y="952500"/>
              </a:cubicBezTo>
              <a:cubicBezTo>
                <a:pt x="1188091" y="973151"/>
                <a:pt x="1188465" y="998605"/>
                <a:pt x="1199030" y="1019735"/>
              </a:cubicBezTo>
              <a:cubicBezTo>
                <a:pt x="1206501" y="1034676"/>
                <a:pt x="1214862" y="1049205"/>
                <a:pt x="1221442" y="1064559"/>
              </a:cubicBezTo>
              <a:cubicBezTo>
                <a:pt x="1226095" y="1075416"/>
                <a:pt x="1227366" y="1087612"/>
                <a:pt x="1232648" y="1098177"/>
              </a:cubicBezTo>
              <a:cubicBezTo>
                <a:pt x="1238671" y="1110223"/>
                <a:pt x="1248377" y="1120101"/>
                <a:pt x="1255059" y="1131794"/>
              </a:cubicBezTo>
              <a:cubicBezTo>
                <a:pt x="1263347" y="1146298"/>
                <a:pt x="1267761" y="1163025"/>
                <a:pt x="1277471" y="1176618"/>
              </a:cubicBezTo>
              <a:cubicBezTo>
                <a:pt x="1286682" y="1189514"/>
                <a:pt x="1299883" y="1199029"/>
                <a:pt x="1311089" y="1210235"/>
              </a:cubicBezTo>
              <a:cubicBezTo>
                <a:pt x="1318559" y="1225176"/>
                <a:pt x="1322629" y="1242376"/>
                <a:pt x="1333500" y="1255059"/>
              </a:cubicBezTo>
              <a:cubicBezTo>
                <a:pt x="1337309" y="1259503"/>
                <a:pt x="1400129" y="1305182"/>
                <a:pt x="1411942" y="1311088"/>
              </a:cubicBezTo>
              <a:cubicBezTo>
                <a:pt x="1422507" y="1316370"/>
                <a:pt x="1434994" y="1317012"/>
                <a:pt x="1445559" y="1322294"/>
              </a:cubicBezTo>
              <a:cubicBezTo>
                <a:pt x="1457605" y="1328317"/>
                <a:pt x="1467484" y="1338024"/>
                <a:pt x="1479177" y="1344706"/>
              </a:cubicBezTo>
              <a:cubicBezTo>
                <a:pt x="1493681" y="1352994"/>
                <a:pt x="1509496" y="1358830"/>
                <a:pt x="1524000" y="1367118"/>
              </a:cubicBezTo>
              <a:cubicBezTo>
                <a:pt x="1535693" y="1373800"/>
                <a:pt x="1545572" y="1383506"/>
                <a:pt x="1557618" y="1389529"/>
              </a:cubicBezTo>
              <a:cubicBezTo>
                <a:pt x="1568183" y="1394811"/>
                <a:pt x="1580379" y="1396082"/>
                <a:pt x="1591236" y="1400735"/>
              </a:cubicBezTo>
              <a:cubicBezTo>
                <a:pt x="1606590" y="1407315"/>
                <a:pt x="1620705" y="1416567"/>
                <a:pt x="1636059" y="1423147"/>
              </a:cubicBezTo>
              <a:cubicBezTo>
                <a:pt x="1646916" y="1427800"/>
                <a:pt x="1659112" y="1429070"/>
                <a:pt x="1669677" y="1434353"/>
              </a:cubicBezTo>
              <a:cubicBezTo>
                <a:pt x="1681723" y="1440376"/>
                <a:pt x="1690988" y="1451295"/>
                <a:pt x="1703295" y="1456765"/>
              </a:cubicBezTo>
              <a:cubicBezTo>
                <a:pt x="1755442" y="1479942"/>
                <a:pt x="1817087" y="1488813"/>
                <a:pt x="1871383" y="1501588"/>
              </a:cubicBezTo>
              <a:cubicBezTo>
                <a:pt x="1901366" y="1508643"/>
                <a:pt x="1931809" y="1514260"/>
                <a:pt x="1961030" y="1524000"/>
              </a:cubicBezTo>
              <a:cubicBezTo>
                <a:pt x="1972236" y="1527735"/>
                <a:pt x="1983065" y="1532889"/>
                <a:pt x="1994648" y="1535206"/>
              </a:cubicBezTo>
              <a:cubicBezTo>
                <a:pt x="2020548" y="1540386"/>
                <a:pt x="2046880" y="1543136"/>
                <a:pt x="2073089" y="1546412"/>
              </a:cubicBezTo>
              <a:lnTo>
                <a:pt x="2263589" y="1568824"/>
              </a:lnTo>
              <a:cubicBezTo>
                <a:pt x="2364464" y="1594041"/>
                <a:pt x="2240655" y="1565001"/>
                <a:pt x="2398059" y="1591235"/>
              </a:cubicBezTo>
              <a:cubicBezTo>
                <a:pt x="2413251" y="1593767"/>
                <a:pt x="2427942" y="1598706"/>
                <a:pt x="2442883" y="1602441"/>
              </a:cubicBezTo>
              <a:cubicBezTo>
                <a:pt x="2498222" y="1639335"/>
                <a:pt x="2454986" y="1616673"/>
                <a:pt x="2532530" y="1636059"/>
              </a:cubicBezTo>
              <a:cubicBezTo>
                <a:pt x="2543989" y="1638924"/>
                <a:pt x="2554790" y="1644020"/>
                <a:pt x="2566148" y="1647265"/>
              </a:cubicBezTo>
              <a:cubicBezTo>
                <a:pt x="2613967" y="1660928"/>
                <a:pt x="2615015" y="1658125"/>
                <a:pt x="2667000" y="1669677"/>
              </a:cubicBezTo>
              <a:cubicBezTo>
                <a:pt x="2682034" y="1673018"/>
                <a:pt x="2697072" y="1676457"/>
                <a:pt x="2711824" y="1680882"/>
              </a:cubicBezTo>
              <a:cubicBezTo>
                <a:pt x="2734452" y="1687670"/>
                <a:pt x="2756647" y="1695823"/>
                <a:pt x="2779059" y="1703294"/>
              </a:cubicBezTo>
              <a:lnTo>
                <a:pt x="2812677" y="1714500"/>
              </a:lnTo>
              <a:lnTo>
                <a:pt x="2846295" y="1725706"/>
              </a:lnTo>
              <a:cubicBezTo>
                <a:pt x="2857501" y="1729441"/>
                <a:pt x="2868330" y="1734596"/>
                <a:pt x="2879912" y="1736912"/>
              </a:cubicBezTo>
              <a:lnTo>
                <a:pt x="2935942" y="1748118"/>
              </a:lnTo>
              <a:cubicBezTo>
                <a:pt x="2950883" y="1755588"/>
                <a:pt x="2966261" y="1762241"/>
                <a:pt x="2980765" y="1770529"/>
              </a:cubicBezTo>
              <a:cubicBezTo>
                <a:pt x="2992458" y="1777211"/>
                <a:pt x="3002337" y="1786918"/>
                <a:pt x="3014383" y="1792941"/>
              </a:cubicBezTo>
              <a:cubicBezTo>
                <a:pt x="3032374" y="1801937"/>
                <a:pt x="3052421" y="1806357"/>
                <a:pt x="3070412" y="1815353"/>
              </a:cubicBezTo>
              <a:cubicBezTo>
                <a:pt x="3082458" y="1821376"/>
                <a:pt x="3092337" y="1831083"/>
                <a:pt x="3104030" y="1837765"/>
              </a:cubicBezTo>
              <a:cubicBezTo>
                <a:pt x="3118534" y="1846053"/>
                <a:pt x="3134687" y="1851324"/>
                <a:pt x="3148853" y="1860177"/>
              </a:cubicBezTo>
              <a:cubicBezTo>
                <a:pt x="3164691" y="1870075"/>
                <a:pt x="3177351" y="1884724"/>
                <a:pt x="3193677" y="1893794"/>
              </a:cubicBezTo>
              <a:cubicBezTo>
                <a:pt x="3211261" y="1903563"/>
                <a:pt x="3231030" y="1908735"/>
                <a:pt x="3249706" y="1916206"/>
              </a:cubicBezTo>
              <a:cubicBezTo>
                <a:pt x="3257177" y="1927412"/>
                <a:pt x="3262595" y="1940301"/>
                <a:pt x="3272118" y="1949824"/>
              </a:cubicBezTo>
              <a:cubicBezTo>
                <a:pt x="3306038" y="1983743"/>
                <a:pt x="3312097" y="1981826"/>
                <a:pt x="3350559" y="1994647"/>
              </a:cubicBezTo>
              <a:cubicBezTo>
                <a:pt x="3467131" y="2111219"/>
                <a:pt x="3308587" y="1957070"/>
                <a:pt x="3417795" y="2050677"/>
              </a:cubicBezTo>
              <a:cubicBezTo>
                <a:pt x="3433838" y="2064428"/>
                <a:pt x="3446716" y="2081586"/>
                <a:pt x="3462618" y="2095500"/>
              </a:cubicBezTo>
              <a:cubicBezTo>
                <a:pt x="3501410" y="2129443"/>
                <a:pt x="3508084" y="2129439"/>
                <a:pt x="3552265" y="2151529"/>
              </a:cubicBezTo>
              <a:cubicBezTo>
                <a:pt x="3556000" y="2162735"/>
                <a:pt x="3557734" y="2174821"/>
                <a:pt x="3563471" y="2185147"/>
              </a:cubicBezTo>
              <a:cubicBezTo>
                <a:pt x="3576552" y="2208693"/>
                <a:pt x="3608295" y="2252382"/>
                <a:pt x="3608295" y="2252382"/>
              </a:cubicBezTo>
              <a:cubicBezTo>
                <a:pt x="3630308" y="2318427"/>
                <a:pt x="3604661" y="2253294"/>
                <a:pt x="3653118" y="2330824"/>
              </a:cubicBezTo>
              <a:cubicBezTo>
                <a:pt x="3661972" y="2344989"/>
                <a:pt x="3666936" y="2361323"/>
                <a:pt x="3675530" y="2375647"/>
              </a:cubicBezTo>
              <a:cubicBezTo>
                <a:pt x="3689388" y="2398744"/>
                <a:pt x="3708307" y="2418790"/>
                <a:pt x="3720353" y="2442882"/>
              </a:cubicBezTo>
              <a:cubicBezTo>
                <a:pt x="3748788" y="2499752"/>
                <a:pt x="3733499" y="2473807"/>
                <a:pt x="3765177" y="2521324"/>
              </a:cubicBezTo>
              <a:cubicBezTo>
                <a:pt x="3788500" y="2614614"/>
                <a:pt x="3760101" y="2522375"/>
                <a:pt x="3798795" y="2599765"/>
              </a:cubicBezTo>
              <a:cubicBezTo>
                <a:pt x="3804077" y="2610330"/>
                <a:pt x="3803448" y="2623554"/>
                <a:pt x="3810000" y="2633382"/>
              </a:cubicBezTo>
              <a:cubicBezTo>
                <a:pt x="3827256" y="2659267"/>
                <a:pt x="3852430" y="2672875"/>
                <a:pt x="3877236" y="2689412"/>
              </a:cubicBezTo>
              <a:cubicBezTo>
                <a:pt x="3898667" y="2753703"/>
                <a:pt x="3873095" y="2693693"/>
                <a:pt x="3922059" y="2756647"/>
              </a:cubicBezTo>
              <a:cubicBezTo>
                <a:pt x="4012698" y="2873183"/>
                <a:pt x="3925299" y="2789893"/>
                <a:pt x="4000500" y="2846294"/>
              </a:cubicBezTo>
              <a:cubicBezTo>
                <a:pt x="4019634" y="2860645"/>
                <a:pt x="4037187" y="2877050"/>
                <a:pt x="4056530" y="2891118"/>
              </a:cubicBezTo>
              <a:cubicBezTo>
                <a:pt x="4078314" y="2906961"/>
                <a:pt x="4101353" y="2921000"/>
                <a:pt x="4123765" y="2935941"/>
              </a:cubicBezTo>
              <a:lnTo>
                <a:pt x="4157383" y="2958353"/>
              </a:lnTo>
              <a:cubicBezTo>
                <a:pt x="4168589" y="2965824"/>
                <a:pt x="4179451" y="2973836"/>
                <a:pt x="4191000" y="2980765"/>
              </a:cubicBezTo>
              <a:cubicBezTo>
                <a:pt x="4209677" y="2991971"/>
                <a:pt x="4227990" y="3003805"/>
                <a:pt x="4247030" y="3014382"/>
              </a:cubicBezTo>
              <a:cubicBezTo>
                <a:pt x="4261632" y="3022494"/>
                <a:pt x="4277349" y="3028506"/>
                <a:pt x="4291853" y="3036794"/>
              </a:cubicBezTo>
              <a:cubicBezTo>
                <a:pt x="4303546" y="3043476"/>
                <a:pt x="4313164" y="3053736"/>
                <a:pt x="4325471" y="3059206"/>
              </a:cubicBezTo>
              <a:cubicBezTo>
                <a:pt x="4360549" y="3074796"/>
                <a:pt x="4400277" y="3083511"/>
                <a:pt x="4437530" y="3092824"/>
              </a:cubicBezTo>
              <a:lnTo>
                <a:pt x="4459942" y="3126441"/>
              </a:lnTo>
            </a:path>
          </a:pathLst>
        </a:custGeom>
        <a:ln w="3175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71435</xdr:rowOff>
    </xdr:from>
    <xdr:to>
      <xdr:col>9</xdr:col>
      <xdr:colOff>851647</xdr:colOff>
      <xdr:row>46</xdr:row>
      <xdr:rowOff>100852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67238</xdr:colOff>
      <xdr:row>34</xdr:row>
      <xdr:rowOff>115956</xdr:rowOff>
    </xdr:from>
    <xdr:to>
      <xdr:col>5</xdr:col>
      <xdr:colOff>132521</xdr:colOff>
      <xdr:row>41</xdr:row>
      <xdr:rowOff>123265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829238" y="6957391"/>
          <a:ext cx="3543979" cy="1340809"/>
        </a:xfrm>
        <a:prstGeom prst="line">
          <a:avLst/>
        </a:prstGeom>
        <a:ln w="254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662608</xdr:colOff>
      <xdr:row>26</xdr:row>
      <xdr:rowOff>49695</xdr:rowOff>
    </xdr:from>
    <xdr:to>
      <xdr:col>9</xdr:col>
      <xdr:colOff>224117</xdr:colOff>
      <xdr:row>40</xdr:row>
      <xdr:rowOff>56030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4903304" y="5367130"/>
          <a:ext cx="2783443" cy="2673335"/>
        </a:xfrm>
        <a:prstGeom prst="line">
          <a:avLst/>
        </a:prstGeom>
        <a:ln w="254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447261</xdr:colOff>
      <xdr:row>26</xdr:row>
      <xdr:rowOff>33130</xdr:rowOff>
    </xdr:from>
    <xdr:to>
      <xdr:col>6</xdr:col>
      <xdr:colOff>646043</xdr:colOff>
      <xdr:row>37</xdr:row>
      <xdr:rowOff>107674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 flipH="1">
          <a:off x="3495261" y="5350565"/>
          <a:ext cx="2153478" cy="2170044"/>
        </a:xfrm>
        <a:prstGeom prst="line">
          <a:avLst/>
        </a:prstGeom>
        <a:ln w="254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19484</xdr:colOff>
      <xdr:row>46</xdr:row>
      <xdr:rowOff>166688</xdr:rowOff>
    </xdr:from>
    <xdr:to>
      <xdr:col>9</xdr:col>
      <xdr:colOff>840441</xdr:colOff>
      <xdr:row>79</xdr:row>
      <xdr:rowOff>103909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269142</xdr:colOff>
      <xdr:row>61</xdr:row>
      <xdr:rowOff>69036</xdr:rowOff>
    </xdr:from>
    <xdr:to>
      <xdr:col>4</xdr:col>
      <xdr:colOff>633132</xdr:colOff>
      <xdr:row>62</xdr:row>
      <xdr:rowOff>156884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FA7B03F6-EA0F-40D4-AF4F-F8501C3BA6AD}"/>
            </a:ext>
          </a:extLst>
        </xdr:cNvPr>
        <xdr:cNvSpPr/>
      </xdr:nvSpPr>
      <xdr:spPr>
        <a:xfrm>
          <a:off x="1031142" y="12048124"/>
          <a:ext cx="2649990" cy="27834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CBR</a:t>
          </a:r>
          <a:r>
            <a:rPr lang="es-MX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DISEÑO 1ER TRAMO:  </a:t>
          </a:r>
          <a:r>
            <a:rPr lang="es-MX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s-MX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840441</xdr:colOff>
      <xdr:row>62</xdr:row>
      <xdr:rowOff>22412</xdr:rowOff>
    </xdr:from>
    <xdr:to>
      <xdr:col>6</xdr:col>
      <xdr:colOff>33617</xdr:colOff>
      <xdr:row>65</xdr:row>
      <xdr:rowOff>44824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F52DE4BC-7E18-4259-BA0E-1C3CD7FF530E}"/>
            </a:ext>
          </a:extLst>
        </xdr:cNvPr>
        <xdr:cNvSpPr/>
      </xdr:nvSpPr>
      <xdr:spPr>
        <a:xfrm>
          <a:off x="3888441" y="12192000"/>
          <a:ext cx="1143000" cy="59391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CBR</a:t>
          </a:r>
          <a:r>
            <a:rPr lang="es-MX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DISEÑO 2DO TRAMO:  </a:t>
          </a:r>
          <a:r>
            <a:rPr lang="es-MX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11%</a:t>
          </a:r>
          <a:endParaRPr lang="es-MX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291352</xdr:colOff>
      <xdr:row>70</xdr:row>
      <xdr:rowOff>112059</xdr:rowOff>
    </xdr:from>
    <xdr:to>
      <xdr:col>8</xdr:col>
      <xdr:colOff>896470</xdr:colOff>
      <xdr:row>73</xdr:row>
      <xdr:rowOff>100853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C992FCE-B5E6-4B33-B990-21D094C7A1E0}"/>
            </a:ext>
          </a:extLst>
        </xdr:cNvPr>
        <xdr:cNvSpPr/>
      </xdr:nvSpPr>
      <xdr:spPr>
        <a:xfrm>
          <a:off x="5289176" y="13805647"/>
          <a:ext cx="2129118" cy="56029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CBR</a:t>
          </a:r>
          <a:r>
            <a:rPr lang="es-MX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DISEÑO 3ER TRAMO:  </a:t>
          </a:r>
          <a:r>
            <a:rPr lang="es-MX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8%</a:t>
          </a:r>
          <a:endParaRPr lang="es-MX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78</xdr:row>
      <xdr:rowOff>81642</xdr:rowOff>
    </xdr:from>
    <xdr:to>
      <xdr:col>3</xdr:col>
      <xdr:colOff>659947</xdr:colOff>
      <xdr:row>104</xdr:row>
      <xdr:rowOff>122463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0D682C9-0A0B-477E-90C7-E3330D53C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35" t="15440" r="31138" b="16284"/>
        <a:stretch/>
      </xdr:blipFill>
      <xdr:spPr>
        <a:xfrm>
          <a:off x="0" y="8273142"/>
          <a:ext cx="4925786" cy="499382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49</xdr:row>
      <xdr:rowOff>122464</xdr:rowOff>
    </xdr:from>
    <xdr:to>
      <xdr:col>3</xdr:col>
      <xdr:colOff>617578</xdr:colOff>
      <xdr:row>75</xdr:row>
      <xdr:rowOff>77932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1D9CD77-93F1-452C-BB91-D184BA5C1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283" t="15999" r="31310" b="16892"/>
        <a:stretch/>
      </xdr:blipFill>
      <xdr:spPr>
        <a:xfrm>
          <a:off x="0" y="3170464"/>
          <a:ext cx="4883417" cy="49084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265340</xdr:colOff>
      <xdr:row>49</xdr:row>
      <xdr:rowOff>97517</xdr:rowOff>
    </xdr:from>
    <xdr:to>
      <xdr:col>10</xdr:col>
      <xdr:colOff>591911</xdr:colOff>
      <xdr:row>75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369568E-0226-4E4E-9288-FE887D007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959" t="15441" r="31387" b="16470"/>
        <a:stretch/>
      </xdr:blipFill>
      <xdr:spPr>
        <a:xfrm>
          <a:off x="5281840" y="3161392"/>
          <a:ext cx="4898571" cy="491898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40822</xdr:colOff>
      <xdr:row>15</xdr:row>
      <xdr:rowOff>68034</xdr:rowOff>
    </xdr:from>
    <xdr:to>
      <xdr:col>9</xdr:col>
      <xdr:colOff>285750</xdr:colOff>
      <xdr:row>35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CEECFE-A18B-4EA6-86B2-D159825E2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5375" t="30695" r="16849" b="15540"/>
        <a:stretch/>
      </xdr:blipFill>
      <xdr:spPr>
        <a:xfrm>
          <a:off x="40822" y="2939141"/>
          <a:ext cx="9075964" cy="3932465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81642</xdr:colOff>
      <xdr:row>38</xdr:row>
      <xdr:rowOff>68035</xdr:rowOff>
    </xdr:from>
    <xdr:to>
      <xdr:col>3</xdr:col>
      <xdr:colOff>326569</xdr:colOff>
      <xdr:row>46</xdr:row>
      <xdr:rowOff>27214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F1FD6D-4536-40C2-AFBF-D9D741FB1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0100" t="45207" r="15279" b="34515"/>
        <a:stretch/>
      </xdr:blipFill>
      <xdr:spPr>
        <a:xfrm>
          <a:off x="81642" y="7320642"/>
          <a:ext cx="4503963" cy="1483179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462642</xdr:colOff>
      <xdr:row>38</xdr:row>
      <xdr:rowOff>54429</xdr:rowOff>
    </xdr:from>
    <xdr:to>
      <xdr:col>10</xdr:col>
      <xdr:colOff>544285</xdr:colOff>
      <xdr:row>46</xdr:row>
      <xdr:rowOff>27214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7920A92-B72B-4BAF-891C-2EEC4ADD63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157" t="42695" r="28722" b="36097"/>
        <a:stretch/>
      </xdr:blipFill>
      <xdr:spPr>
        <a:xfrm>
          <a:off x="4721678" y="7307036"/>
          <a:ext cx="5415643" cy="1496785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26613</xdr:colOff>
      <xdr:row>21</xdr:row>
      <xdr:rowOff>87966</xdr:rowOff>
    </xdr:from>
    <xdr:ext cx="4388505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FA5DB698-8C28-4DF1-8A8F-F0248E32509B}"/>
                </a:ext>
              </a:extLst>
            </xdr:cNvPr>
            <xdr:cNvSpPr txBox="1"/>
          </xdr:nvSpPr>
          <xdr:spPr>
            <a:xfrm>
              <a:off x="26613" y="4088466"/>
              <a:ext cx="4388505" cy="219163"/>
            </a:xfrm>
            <a:prstGeom prst="rect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400" b="1" i="1">
                        <a:latin typeface="Cambria Math" panose="02040503050406030204" pitchFamily="18" charset="0"/>
                      </a:rPr>
                      <m:t>𝑺𝑵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𝒂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𝟏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𝟏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𝒂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𝟐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𝟐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𝒎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𝟐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𝒂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𝟑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𝟑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𝒎</m:t>
                    </m:r>
                    <m:r>
                      <a:rPr lang="es-PE" sz="1400" b="1" i="1">
                        <a:latin typeface="Cambria Math" panose="02040503050406030204" pitchFamily="18" charset="0"/>
                      </a:rPr>
                      <m:t>𝟑</m:t>
                    </m:r>
                  </m:oMath>
                </m:oMathPara>
              </a14:m>
              <a:endParaRPr lang="es-MX" sz="1400" b="1"/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FA5DB698-8C28-4DF1-8A8F-F0248E32509B}"/>
                </a:ext>
              </a:extLst>
            </xdr:cNvPr>
            <xdr:cNvSpPr txBox="1"/>
          </xdr:nvSpPr>
          <xdr:spPr>
            <a:xfrm>
              <a:off x="26613" y="4088466"/>
              <a:ext cx="4388505" cy="219163"/>
            </a:xfrm>
            <a:prstGeom prst="rect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PE" sz="1400" b="1" i="0">
                  <a:latin typeface="Cambria Math" panose="02040503050406030204" pitchFamily="18" charset="0"/>
                </a:rPr>
                <a:t>𝑺𝑵=𝒂𝟏∗𝑫𝟏+𝒂𝟐∗𝑫𝟐∗𝒎𝟐+𝒂𝟑∗𝑫𝟑∗𝒎𝟑</a:t>
              </a:r>
              <a:endParaRPr lang="es-MX" sz="1400" b="1"/>
            </a:p>
          </xdr:txBody>
        </xdr:sp>
      </mc:Fallback>
    </mc:AlternateContent>
    <xdr:clientData/>
  </xdr:oneCellAnchor>
  <xdr:twoCellAnchor editAs="oneCell">
    <xdr:from>
      <xdr:col>0</xdr:col>
      <xdr:colOff>27504</xdr:colOff>
      <xdr:row>9</xdr:row>
      <xdr:rowOff>43803</xdr:rowOff>
    </xdr:from>
    <xdr:to>
      <xdr:col>4</xdr:col>
      <xdr:colOff>243947</xdr:colOff>
      <xdr:row>20</xdr:row>
      <xdr:rowOff>111404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60B5D6-8C28-4F22-9445-2D6961637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857" t="43566" r="36590" b="9553"/>
        <a:stretch/>
      </xdr:blipFill>
      <xdr:spPr>
        <a:xfrm>
          <a:off x="27504" y="3472803"/>
          <a:ext cx="4398819" cy="21631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74712</xdr:colOff>
      <xdr:row>18</xdr:row>
      <xdr:rowOff>73676</xdr:rowOff>
    </xdr:from>
    <xdr:to>
      <xdr:col>4</xdr:col>
      <xdr:colOff>236646</xdr:colOff>
      <xdr:row>19</xdr:row>
      <xdr:rowOff>116548</xdr:rowOff>
    </xdr:to>
    <xdr:sp macro="" textlink="">
      <xdr:nvSpPr>
        <xdr:cNvPr id="5" name="Marco 4">
          <a:extLst>
            <a:ext uri="{FF2B5EF4-FFF2-40B4-BE49-F238E27FC236}">
              <a16:creationId xmlns:a16="http://schemas.microsoft.com/office/drawing/2014/main" id="{5C737815-47F4-43AF-BE07-210975B683FD}"/>
            </a:ext>
          </a:extLst>
        </xdr:cNvPr>
        <xdr:cNvSpPr/>
      </xdr:nvSpPr>
      <xdr:spPr>
        <a:xfrm>
          <a:off x="74712" y="3585502"/>
          <a:ext cx="4352934" cy="233372"/>
        </a:xfrm>
        <a:prstGeom prst="frame">
          <a:avLst>
            <a:gd name="adj1" fmla="val 9367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173180</xdr:colOff>
      <xdr:row>0</xdr:row>
      <xdr:rowOff>71438</xdr:rowOff>
    </xdr:from>
    <xdr:to>
      <xdr:col>19</xdr:col>
      <xdr:colOff>404811</xdr:colOff>
      <xdr:row>26</xdr:row>
      <xdr:rowOff>166687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D122BB-0EA7-460A-8D1D-01AABA74E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246" t="17521" r="35564" b="7659"/>
        <a:stretch/>
      </xdr:blipFill>
      <xdr:spPr>
        <a:xfrm>
          <a:off x="9960118" y="71438"/>
          <a:ext cx="6327631" cy="5119687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196992</xdr:colOff>
      <xdr:row>27</xdr:row>
      <xdr:rowOff>162358</xdr:rowOff>
    </xdr:from>
    <xdr:to>
      <xdr:col>19</xdr:col>
      <xdr:colOff>369929</xdr:colOff>
      <xdr:row>54</xdr:row>
      <xdr:rowOff>71435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9D6A9AA-42D0-441C-929B-7FABCCBE4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919" t="17758" r="37567" b="5528"/>
        <a:stretch/>
      </xdr:blipFill>
      <xdr:spPr>
        <a:xfrm>
          <a:off x="9983930" y="5377296"/>
          <a:ext cx="6268937" cy="5052577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673243</xdr:colOff>
      <xdr:row>28</xdr:row>
      <xdr:rowOff>24262</xdr:rowOff>
    </xdr:from>
    <xdr:to>
      <xdr:col>27</xdr:col>
      <xdr:colOff>500062</xdr:colOff>
      <xdr:row>54</xdr:row>
      <xdr:rowOff>17333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9888366-22CA-4FDA-B11C-116C01CAD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487" t="17580" r="37330" b="4936"/>
        <a:stretch/>
      </xdr:blipFill>
      <xdr:spPr>
        <a:xfrm>
          <a:off x="16556181" y="5429700"/>
          <a:ext cx="5922819" cy="4946071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14496</xdr:colOff>
      <xdr:row>2</xdr:row>
      <xdr:rowOff>51955</xdr:rowOff>
    </xdr:from>
    <xdr:to>
      <xdr:col>10</xdr:col>
      <xdr:colOff>640926</xdr:colOff>
      <xdr:row>12</xdr:row>
      <xdr:rowOff>23812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C5A1C72-C88C-4821-B56D-77576E6E5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500" t="59430" r="41867" b="8369"/>
        <a:stretch/>
      </xdr:blipFill>
      <xdr:spPr>
        <a:xfrm>
          <a:off x="4967496" y="515781"/>
          <a:ext cx="4635213" cy="1876857"/>
        </a:xfrm>
        <a:prstGeom prst="rect">
          <a:avLst/>
        </a:prstGeom>
      </xdr:spPr>
    </xdr:pic>
    <xdr:clientData/>
  </xdr:twoCellAnchor>
  <xdr:twoCellAnchor editAs="oneCell">
    <xdr:from>
      <xdr:col>5</xdr:col>
      <xdr:colOff>95248</xdr:colOff>
      <xdr:row>12</xdr:row>
      <xdr:rowOff>158026</xdr:rowOff>
    </xdr:from>
    <xdr:to>
      <xdr:col>10</xdr:col>
      <xdr:colOff>795847</xdr:colOff>
      <xdr:row>23</xdr:row>
      <xdr:rowOff>71437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14C8431-37AF-4C13-91DE-CB882BD31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451" t="47591" r="35304" b="17130"/>
        <a:stretch/>
      </xdr:blipFill>
      <xdr:spPr>
        <a:xfrm>
          <a:off x="4738686" y="2515464"/>
          <a:ext cx="4724911" cy="20089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85845</xdr:colOff>
      <xdr:row>25</xdr:row>
      <xdr:rowOff>53547</xdr:rowOff>
    </xdr:from>
    <xdr:ext cx="7702244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A4E4E538-3897-4EC6-81E5-0EC4E112BA71}"/>
                </a:ext>
              </a:extLst>
            </xdr:cNvPr>
            <xdr:cNvSpPr txBox="1"/>
          </xdr:nvSpPr>
          <xdr:spPr>
            <a:xfrm>
              <a:off x="85845" y="4816047"/>
              <a:ext cx="7702244" cy="313099"/>
            </a:xfrm>
            <a:prstGeom prst="rect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2000" b="1" i="1">
                        <a:latin typeface="Cambria Math" panose="02040503050406030204" pitchFamily="18" charset="0"/>
                      </a:rPr>
                      <m:t>𝑺𝑵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𝒂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𝟏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𝟏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𝒂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𝟐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𝟐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𝒎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𝟐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𝒂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𝟑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𝟑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𝒎</m:t>
                    </m:r>
                    <m:r>
                      <a:rPr lang="es-PE" sz="2000" b="1" i="1">
                        <a:latin typeface="Cambria Math" panose="02040503050406030204" pitchFamily="18" charset="0"/>
                      </a:rPr>
                      <m:t>𝟑</m:t>
                    </m:r>
                  </m:oMath>
                </m:oMathPara>
              </a14:m>
              <a:endParaRPr lang="es-MX" sz="2000" b="1"/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A4E4E538-3897-4EC6-81E5-0EC4E112BA71}"/>
                </a:ext>
              </a:extLst>
            </xdr:cNvPr>
            <xdr:cNvSpPr txBox="1"/>
          </xdr:nvSpPr>
          <xdr:spPr>
            <a:xfrm>
              <a:off x="85845" y="4816047"/>
              <a:ext cx="7702244" cy="313099"/>
            </a:xfrm>
            <a:prstGeom prst="rect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2000" b="1" i="0">
                  <a:latin typeface="Cambria Math" panose="02040503050406030204" pitchFamily="18" charset="0"/>
                </a:rPr>
                <a:t>𝑺𝑵=𝒂𝟏∗𝑫𝟏+𝒂𝟐∗𝑫𝟐∗𝒎𝟐+𝒂𝟑∗𝑫𝟑∗𝒎𝟑</a:t>
              </a:r>
              <a:endParaRPr lang="es-MX" sz="2000" b="1"/>
            </a:p>
          </xdr:txBody>
        </xdr:sp>
      </mc:Fallback>
    </mc:AlternateContent>
    <xdr:clientData/>
  </xdr:oneCellAnchor>
  <xdr:twoCellAnchor editAs="oneCell">
    <xdr:from>
      <xdr:col>0</xdr:col>
      <xdr:colOff>88629</xdr:colOff>
      <xdr:row>85</xdr:row>
      <xdr:rowOff>138385</xdr:rowOff>
    </xdr:from>
    <xdr:to>
      <xdr:col>2</xdr:col>
      <xdr:colOff>762000</xdr:colOff>
      <xdr:row>106</xdr:row>
      <xdr:rowOff>17318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CF35BF-B147-4443-A13F-3FA079BB9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94" t="15934" r="31264" b="16350"/>
        <a:stretch/>
      </xdr:blipFill>
      <xdr:spPr>
        <a:xfrm>
          <a:off x="88629" y="16358099"/>
          <a:ext cx="3694157" cy="387943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744684</xdr:colOff>
      <xdr:row>86</xdr:row>
      <xdr:rowOff>17319</xdr:rowOff>
    </xdr:from>
    <xdr:to>
      <xdr:col>6</xdr:col>
      <xdr:colOff>848591</xdr:colOff>
      <xdr:row>105</xdr:row>
      <xdr:rowOff>186475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68C618-D6A9-4B58-9B3F-31D24DD65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648" t="19838" r="21535" b="12682"/>
        <a:stretch/>
      </xdr:blipFill>
      <xdr:spPr>
        <a:xfrm>
          <a:off x="4277593" y="16434955"/>
          <a:ext cx="3775362" cy="378865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727362</xdr:colOff>
      <xdr:row>108</xdr:row>
      <xdr:rowOff>15875</xdr:rowOff>
    </xdr:from>
    <xdr:to>
      <xdr:col>6</xdr:col>
      <xdr:colOff>891582</xdr:colOff>
      <xdr:row>128</xdr:row>
      <xdr:rowOff>137102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31D50D-7655-49FD-8B07-C12D5117B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7778" t="21546" r="14824" b="10263"/>
        <a:stretch/>
      </xdr:blipFill>
      <xdr:spPr>
        <a:xfrm>
          <a:off x="4505612" y="20621625"/>
          <a:ext cx="3831346" cy="393122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54</xdr:row>
      <xdr:rowOff>161924</xdr:rowOff>
    </xdr:from>
    <xdr:to>
      <xdr:col>5</xdr:col>
      <xdr:colOff>1866900</xdr:colOff>
      <xdr:row>73</xdr:row>
      <xdr:rowOff>24653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65" t="10418" r="9783" b="10518"/>
        <a:stretch/>
      </xdr:blipFill>
      <xdr:spPr>
        <a:xfrm>
          <a:off x="4829175" y="11449049"/>
          <a:ext cx="4848225" cy="348222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41563</xdr:colOff>
      <xdr:row>33</xdr:row>
      <xdr:rowOff>138545</xdr:rowOff>
    </xdr:from>
    <xdr:to>
      <xdr:col>5</xdr:col>
      <xdr:colOff>1803271</xdr:colOff>
      <xdr:row>52</xdr:row>
      <xdr:rowOff>17319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7" t="9944" r="9406" b="11210"/>
        <a:stretch/>
      </xdr:blipFill>
      <xdr:spPr>
        <a:xfrm>
          <a:off x="4794538" y="7425170"/>
          <a:ext cx="4819233" cy="34982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12371</xdr:colOff>
      <xdr:row>33</xdr:row>
      <xdr:rowOff>122464</xdr:rowOff>
    </xdr:from>
    <xdr:to>
      <xdr:col>2</xdr:col>
      <xdr:colOff>971550</xdr:colOff>
      <xdr:row>52</xdr:row>
      <xdr:rowOff>15767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69" t="9860" r="9169" b="9959"/>
        <a:stretch/>
      </xdr:blipFill>
      <xdr:spPr>
        <a:xfrm>
          <a:off x="12371" y="7409089"/>
          <a:ext cx="4692979" cy="351280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</xdr:col>
      <xdr:colOff>1469573</xdr:colOff>
      <xdr:row>42</xdr:row>
      <xdr:rowOff>9525</xdr:rowOff>
    </xdr:from>
    <xdr:to>
      <xdr:col>1</xdr:col>
      <xdr:colOff>1948543</xdr:colOff>
      <xdr:row>42</xdr:row>
      <xdr:rowOff>134711</xdr:rowOff>
    </xdr:to>
    <xdr:sp macro="" textlink="">
      <xdr:nvSpPr>
        <xdr:cNvPr id="8" name="Mar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2174423" y="9010650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2688772</xdr:colOff>
      <xdr:row>43</xdr:row>
      <xdr:rowOff>112940</xdr:rowOff>
    </xdr:from>
    <xdr:to>
      <xdr:col>2</xdr:col>
      <xdr:colOff>136070</xdr:colOff>
      <xdr:row>44</xdr:row>
      <xdr:rowOff>47626</xdr:rowOff>
    </xdr:to>
    <xdr:sp macro="" textlink="">
      <xdr:nvSpPr>
        <xdr:cNvPr id="24" name="Marc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3393622" y="9304565"/>
          <a:ext cx="476248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953861</xdr:colOff>
      <xdr:row>42</xdr:row>
      <xdr:rowOff>48491</xdr:rowOff>
    </xdr:from>
    <xdr:to>
      <xdr:col>4</xdr:col>
      <xdr:colOff>1432831</xdr:colOff>
      <xdr:row>42</xdr:row>
      <xdr:rowOff>173677</xdr:rowOff>
    </xdr:to>
    <xdr:sp macro="" textlink="">
      <xdr:nvSpPr>
        <xdr:cNvPr id="26" name="Marco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7030811" y="9049616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464003</xdr:colOff>
      <xdr:row>43</xdr:row>
      <xdr:rowOff>142381</xdr:rowOff>
    </xdr:from>
    <xdr:to>
      <xdr:col>5</xdr:col>
      <xdr:colOff>945694</xdr:colOff>
      <xdr:row>44</xdr:row>
      <xdr:rowOff>77067</xdr:rowOff>
    </xdr:to>
    <xdr:sp macro="" textlink="">
      <xdr:nvSpPr>
        <xdr:cNvPr id="29" name="Marco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8274503" y="9334006"/>
          <a:ext cx="481691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1034730</xdr:colOff>
      <xdr:row>63</xdr:row>
      <xdr:rowOff>178270</xdr:rowOff>
    </xdr:from>
    <xdr:to>
      <xdr:col>4</xdr:col>
      <xdr:colOff>1513700</xdr:colOff>
      <xdr:row>64</xdr:row>
      <xdr:rowOff>112956</xdr:rowOff>
    </xdr:to>
    <xdr:sp macro="" textlink="">
      <xdr:nvSpPr>
        <xdr:cNvPr id="31" name="Marco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7111680" y="13179895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546941</xdr:colOff>
      <xdr:row>65</xdr:row>
      <xdr:rowOff>64894</xdr:rowOff>
    </xdr:from>
    <xdr:to>
      <xdr:col>5</xdr:col>
      <xdr:colOff>1028632</xdr:colOff>
      <xdr:row>65</xdr:row>
      <xdr:rowOff>190080</xdr:rowOff>
    </xdr:to>
    <xdr:sp macro="" textlink="">
      <xdr:nvSpPr>
        <xdr:cNvPr id="32" name="Marco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8357441" y="13447519"/>
          <a:ext cx="481691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54</xdr:row>
      <xdr:rowOff>166687</xdr:rowOff>
    </xdr:from>
    <xdr:to>
      <xdr:col>2</xdr:col>
      <xdr:colOff>1000125</xdr:colOff>
      <xdr:row>73</xdr:row>
      <xdr:rowOff>47625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279" t="10093" r="9412" b="10145"/>
        <a:stretch/>
      </xdr:blipFill>
      <xdr:spPr>
        <a:xfrm>
          <a:off x="0" y="11453812"/>
          <a:ext cx="4733925" cy="350043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</xdr:col>
      <xdr:colOff>1489364</xdr:colOff>
      <xdr:row>63</xdr:row>
      <xdr:rowOff>34637</xdr:rowOff>
    </xdr:from>
    <xdr:to>
      <xdr:col>1</xdr:col>
      <xdr:colOff>1968334</xdr:colOff>
      <xdr:row>63</xdr:row>
      <xdr:rowOff>159823</xdr:rowOff>
    </xdr:to>
    <xdr:sp macro="" textlink="">
      <xdr:nvSpPr>
        <xdr:cNvPr id="33" name="Marco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2199409" y="10875819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2712274</xdr:colOff>
      <xdr:row>64</xdr:row>
      <xdr:rowOff>138052</xdr:rowOff>
    </xdr:from>
    <xdr:to>
      <xdr:col>2</xdr:col>
      <xdr:colOff>163283</xdr:colOff>
      <xdr:row>65</xdr:row>
      <xdr:rowOff>72738</xdr:rowOff>
    </xdr:to>
    <xdr:sp macro="" textlink="">
      <xdr:nvSpPr>
        <xdr:cNvPr id="34" name="Marco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3422319" y="11169734"/>
          <a:ext cx="481691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1501487</xdr:colOff>
      <xdr:row>83</xdr:row>
      <xdr:rowOff>175779</xdr:rowOff>
    </xdr:from>
    <xdr:to>
      <xdr:col>1</xdr:col>
      <xdr:colOff>1978725</xdr:colOff>
      <xdr:row>84</xdr:row>
      <xdr:rowOff>110465</xdr:rowOff>
    </xdr:to>
    <xdr:sp macro="" textlink="">
      <xdr:nvSpPr>
        <xdr:cNvPr id="36" name="Marco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2206337" y="14444229"/>
          <a:ext cx="477238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2722665</xdr:colOff>
      <xdr:row>85</xdr:row>
      <xdr:rowOff>88694</xdr:rowOff>
    </xdr:from>
    <xdr:to>
      <xdr:col>2</xdr:col>
      <xdr:colOff>172808</xdr:colOff>
      <xdr:row>86</xdr:row>
      <xdr:rowOff>23380</xdr:rowOff>
    </xdr:to>
    <xdr:sp macro="" textlink="">
      <xdr:nvSpPr>
        <xdr:cNvPr id="37" name="Marco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3427515" y="14738144"/>
          <a:ext cx="479093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75</xdr:row>
      <xdr:rowOff>179294</xdr:rowOff>
    </xdr:from>
    <xdr:to>
      <xdr:col>2</xdr:col>
      <xdr:colOff>1000125</xdr:colOff>
      <xdr:row>94</xdr:row>
      <xdr:rowOff>56029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312" t="10264" r="9172" b="10528"/>
        <a:stretch/>
      </xdr:blipFill>
      <xdr:spPr>
        <a:xfrm>
          <a:off x="0" y="15466919"/>
          <a:ext cx="4733925" cy="34962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</xdr:col>
      <xdr:colOff>1493744</xdr:colOff>
      <xdr:row>84</xdr:row>
      <xdr:rowOff>56029</xdr:rowOff>
    </xdr:from>
    <xdr:to>
      <xdr:col>1</xdr:col>
      <xdr:colOff>1972714</xdr:colOff>
      <xdr:row>84</xdr:row>
      <xdr:rowOff>181215</xdr:rowOff>
    </xdr:to>
    <xdr:sp macro="" textlink="">
      <xdr:nvSpPr>
        <xdr:cNvPr id="41" name="Marco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>
        <a:xfrm>
          <a:off x="2198594" y="17058154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2716654</xdr:colOff>
      <xdr:row>85</xdr:row>
      <xdr:rowOff>159444</xdr:rowOff>
    </xdr:from>
    <xdr:to>
      <xdr:col>2</xdr:col>
      <xdr:colOff>167663</xdr:colOff>
      <xdr:row>86</xdr:row>
      <xdr:rowOff>94130</xdr:rowOff>
    </xdr:to>
    <xdr:sp macro="" textlink="">
      <xdr:nvSpPr>
        <xdr:cNvPr id="42" name="Marco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>
        <a:xfrm>
          <a:off x="3421504" y="17352069"/>
          <a:ext cx="479959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</xdr:col>
      <xdr:colOff>47625</xdr:colOff>
      <xdr:row>76</xdr:row>
      <xdr:rowOff>0</xdr:rowOff>
    </xdr:from>
    <xdr:to>
      <xdr:col>5</xdr:col>
      <xdr:colOff>1749675</xdr:colOff>
      <xdr:row>94</xdr:row>
      <xdr:rowOff>52552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985" t="10418" r="9364" b="10421"/>
        <a:stretch/>
      </xdr:blipFill>
      <xdr:spPr>
        <a:xfrm>
          <a:off x="4796987" y="15469914"/>
          <a:ext cx="4763188" cy="348155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4</xdr:col>
      <xdr:colOff>949699</xdr:colOff>
      <xdr:row>84</xdr:row>
      <xdr:rowOff>54348</xdr:rowOff>
    </xdr:from>
    <xdr:to>
      <xdr:col>4</xdr:col>
      <xdr:colOff>1428669</xdr:colOff>
      <xdr:row>84</xdr:row>
      <xdr:rowOff>179534</xdr:rowOff>
    </xdr:to>
    <xdr:sp macro="" textlink="">
      <xdr:nvSpPr>
        <xdr:cNvPr id="44" name="Marco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/>
      </xdr:nvSpPr>
      <xdr:spPr>
        <a:xfrm>
          <a:off x="7026649" y="17056473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435697</xdr:colOff>
      <xdr:row>85</xdr:row>
      <xdr:rowOff>157763</xdr:rowOff>
    </xdr:from>
    <xdr:to>
      <xdr:col>5</xdr:col>
      <xdr:colOff>912294</xdr:colOff>
      <xdr:row>86</xdr:row>
      <xdr:rowOff>92449</xdr:rowOff>
    </xdr:to>
    <xdr:sp macro="" textlink="">
      <xdr:nvSpPr>
        <xdr:cNvPr id="45" name="Marco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/>
      </xdr:nvSpPr>
      <xdr:spPr>
        <a:xfrm>
          <a:off x="8246197" y="17350388"/>
          <a:ext cx="476597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</xdr:colOff>
      <xdr:row>36</xdr:row>
      <xdr:rowOff>127907</xdr:rowOff>
    </xdr:from>
    <xdr:to>
      <xdr:col>8</xdr:col>
      <xdr:colOff>762000</xdr:colOff>
      <xdr:row>57</xdr:row>
      <xdr:rowOff>119062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488" t="10419" r="9169" b="10517"/>
        <a:stretch/>
      </xdr:blipFill>
      <xdr:spPr>
        <a:xfrm>
          <a:off x="2721" y="7434943"/>
          <a:ext cx="5576208" cy="399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883585</xdr:colOff>
      <xdr:row>36</xdr:row>
      <xdr:rowOff>133350</xdr:rowOff>
    </xdr:from>
    <xdr:to>
      <xdr:col>11</xdr:col>
      <xdr:colOff>1557618</xdr:colOff>
      <xdr:row>57</xdr:row>
      <xdr:rowOff>95249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132" t="9962" r="9217" b="10340"/>
        <a:stretch/>
      </xdr:blipFill>
      <xdr:spPr>
        <a:xfrm>
          <a:off x="6374467" y="5590615"/>
          <a:ext cx="5470151" cy="396239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890589</xdr:colOff>
      <xdr:row>60</xdr:row>
      <xdr:rowOff>76200</xdr:rowOff>
    </xdr:from>
    <xdr:to>
      <xdr:col>11</xdr:col>
      <xdr:colOff>1587279</xdr:colOff>
      <xdr:row>81</xdr:row>
      <xdr:rowOff>122465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32" t="9831" r="9608" b="10202"/>
        <a:stretch/>
      </xdr:blipFill>
      <xdr:spPr>
        <a:xfrm>
          <a:off x="5707518" y="12064093"/>
          <a:ext cx="5513618" cy="404676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4763</xdr:colOff>
      <xdr:row>60</xdr:row>
      <xdr:rowOff>104775</xdr:rowOff>
    </xdr:from>
    <xdr:to>
      <xdr:col>8</xdr:col>
      <xdr:colOff>735212</xdr:colOff>
      <xdr:row>81</xdr:row>
      <xdr:rowOff>142874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851" t="10093" r="9128" b="10210"/>
        <a:stretch/>
      </xdr:blipFill>
      <xdr:spPr>
        <a:xfrm>
          <a:off x="677116" y="9753040"/>
          <a:ext cx="5548978" cy="403859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23812</xdr:colOff>
      <xdr:row>84</xdr:row>
      <xdr:rowOff>157162</xdr:rowOff>
    </xdr:from>
    <xdr:to>
      <xdr:col>8</xdr:col>
      <xdr:colOff>738187</xdr:colOff>
      <xdr:row>106</xdr:row>
      <xdr:rowOff>51230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985" t="9897" r="9364" b="10405"/>
        <a:stretch/>
      </xdr:blipFill>
      <xdr:spPr>
        <a:xfrm>
          <a:off x="690562" y="13992225"/>
          <a:ext cx="5548313" cy="40850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7</xdr:col>
      <xdr:colOff>994636</xdr:colOff>
      <xdr:row>46</xdr:row>
      <xdr:rowOff>49401</xdr:rowOff>
    </xdr:from>
    <xdr:to>
      <xdr:col>7</xdr:col>
      <xdr:colOff>1473606</xdr:colOff>
      <xdr:row>46</xdr:row>
      <xdr:rowOff>174587</xdr:rowOff>
    </xdr:to>
    <xdr:sp macro="" textlink="">
      <xdr:nvSpPr>
        <xdr:cNvPr id="16" name="Mar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3206093" y="7412640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2472667</xdr:colOff>
      <xdr:row>49</xdr:row>
      <xdr:rowOff>94838</xdr:rowOff>
    </xdr:from>
    <xdr:to>
      <xdr:col>7</xdr:col>
      <xdr:colOff>2950647</xdr:colOff>
      <xdr:row>50</xdr:row>
      <xdr:rowOff>29524</xdr:rowOff>
    </xdr:to>
    <xdr:sp macro="" textlink="">
      <xdr:nvSpPr>
        <xdr:cNvPr id="17" name="Mar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4684124" y="8029577"/>
          <a:ext cx="47798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1055594</xdr:colOff>
      <xdr:row>70</xdr:row>
      <xdr:rowOff>49306</xdr:rowOff>
    </xdr:from>
    <xdr:to>
      <xdr:col>7</xdr:col>
      <xdr:colOff>1534564</xdr:colOff>
      <xdr:row>70</xdr:row>
      <xdr:rowOff>174492</xdr:rowOff>
    </xdr:to>
    <xdr:sp macro="" textlink="">
      <xdr:nvSpPr>
        <xdr:cNvPr id="18" name="Marco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3274359" y="11602571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2533625</xdr:colOff>
      <xdr:row>73</xdr:row>
      <xdr:rowOff>94743</xdr:rowOff>
    </xdr:from>
    <xdr:to>
      <xdr:col>7</xdr:col>
      <xdr:colOff>3007122</xdr:colOff>
      <xdr:row>74</xdr:row>
      <xdr:rowOff>29429</xdr:rowOff>
    </xdr:to>
    <xdr:sp macro="" textlink="">
      <xdr:nvSpPr>
        <xdr:cNvPr id="19" name="Mar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4752390" y="12219508"/>
          <a:ext cx="473497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989366</xdr:colOff>
      <xdr:row>46</xdr:row>
      <xdr:rowOff>52413</xdr:rowOff>
    </xdr:from>
    <xdr:to>
      <xdr:col>7</xdr:col>
      <xdr:colOff>1468336</xdr:colOff>
      <xdr:row>46</xdr:row>
      <xdr:rowOff>177599</xdr:rowOff>
    </xdr:to>
    <xdr:sp macro="" textlink="">
      <xdr:nvSpPr>
        <xdr:cNvPr id="20" name="Marc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3206093" y="7412640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2467397</xdr:colOff>
      <xdr:row>49</xdr:row>
      <xdr:rowOff>97850</xdr:rowOff>
    </xdr:from>
    <xdr:to>
      <xdr:col>7</xdr:col>
      <xdr:colOff>2945377</xdr:colOff>
      <xdr:row>50</xdr:row>
      <xdr:rowOff>32536</xdr:rowOff>
    </xdr:to>
    <xdr:sp macro="" textlink="">
      <xdr:nvSpPr>
        <xdr:cNvPr id="21" name="Mar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4684124" y="8029577"/>
          <a:ext cx="47798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1040109</xdr:colOff>
      <xdr:row>94</xdr:row>
      <xdr:rowOff>143639</xdr:rowOff>
    </xdr:from>
    <xdr:to>
      <xdr:col>7</xdr:col>
      <xdr:colOff>1519079</xdr:colOff>
      <xdr:row>95</xdr:row>
      <xdr:rowOff>78325</xdr:rowOff>
    </xdr:to>
    <xdr:sp macro="" textlink="">
      <xdr:nvSpPr>
        <xdr:cNvPr id="22" name="Marco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3258874" y="15887904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2518140</xdr:colOff>
      <xdr:row>97</xdr:row>
      <xdr:rowOff>189076</xdr:rowOff>
    </xdr:from>
    <xdr:to>
      <xdr:col>7</xdr:col>
      <xdr:colOff>2996120</xdr:colOff>
      <xdr:row>98</xdr:row>
      <xdr:rowOff>123762</xdr:rowOff>
    </xdr:to>
    <xdr:sp macro="" textlink="">
      <xdr:nvSpPr>
        <xdr:cNvPr id="23" name="Marco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4736905" y="16504841"/>
          <a:ext cx="47798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857250</xdr:colOff>
      <xdr:row>84</xdr:row>
      <xdr:rowOff>184220</xdr:rowOff>
    </xdr:from>
    <xdr:to>
      <xdr:col>11</xdr:col>
      <xdr:colOff>1578429</xdr:colOff>
      <xdr:row>106</xdr:row>
      <xdr:rowOff>51970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208" t="10232" r="9308" b="10146"/>
        <a:stretch/>
      </xdr:blipFill>
      <xdr:spPr>
        <a:xfrm>
          <a:off x="5676900" y="16738670"/>
          <a:ext cx="5521779" cy="40587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10</xdr:col>
      <xdr:colOff>666749</xdr:colOff>
      <xdr:row>94</xdr:row>
      <xdr:rowOff>136071</xdr:rowOff>
    </xdr:from>
    <xdr:to>
      <xdr:col>10</xdr:col>
      <xdr:colOff>1145719</xdr:colOff>
      <xdr:row>95</xdr:row>
      <xdr:rowOff>70757</xdr:rowOff>
    </xdr:to>
    <xdr:sp macro="" textlink="">
      <xdr:nvSpPr>
        <xdr:cNvPr id="25" name="Marco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8286749" y="18614571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86961</xdr:colOff>
      <xdr:row>98</xdr:row>
      <xdr:rowOff>12989</xdr:rowOff>
    </xdr:from>
    <xdr:to>
      <xdr:col>11</xdr:col>
      <xdr:colOff>564941</xdr:colOff>
      <xdr:row>98</xdr:row>
      <xdr:rowOff>138175</xdr:rowOff>
    </xdr:to>
    <xdr:sp macro="" textlink="">
      <xdr:nvSpPr>
        <xdr:cNvPr id="26" name="Marco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9707211" y="19224181"/>
          <a:ext cx="47798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666750</xdr:colOff>
      <xdr:row>70</xdr:row>
      <xdr:rowOff>54428</xdr:rowOff>
    </xdr:from>
    <xdr:to>
      <xdr:col>10</xdr:col>
      <xdr:colOff>1145720</xdr:colOff>
      <xdr:row>70</xdr:row>
      <xdr:rowOff>179614</xdr:rowOff>
    </xdr:to>
    <xdr:sp macro="" textlink="">
      <xdr:nvSpPr>
        <xdr:cNvPr id="27" name="Marco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8953500" y="11606892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130924</xdr:colOff>
      <xdr:row>73</xdr:row>
      <xdr:rowOff>99865</xdr:rowOff>
    </xdr:from>
    <xdr:to>
      <xdr:col>11</xdr:col>
      <xdr:colOff>608904</xdr:colOff>
      <xdr:row>74</xdr:row>
      <xdr:rowOff>34551</xdr:rowOff>
    </xdr:to>
    <xdr:sp macro="" textlink="">
      <xdr:nvSpPr>
        <xdr:cNvPr id="28" name="Marco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10431531" y="12223829"/>
          <a:ext cx="47798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629129</xdr:colOff>
      <xdr:row>46</xdr:row>
      <xdr:rowOff>54429</xdr:rowOff>
    </xdr:from>
    <xdr:to>
      <xdr:col>10</xdr:col>
      <xdr:colOff>1108099</xdr:colOff>
      <xdr:row>46</xdr:row>
      <xdr:rowOff>179615</xdr:rowOff>
    </xdr:to>
    <xdr:sp macro="" textlink="">
      <xdr:nvSpPr>
        <xdr:cNvPr id="29" name="Marco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8910276" y="7416694"/>
          <a:ext cx="47897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93303</xdr:colOff>
      <xdr:row>49</xdr:row>
      <xdr:rowOff>99866</xdr:rowOff>
    </xdr:from>
    <xdr:to>
      <xdr:col>11</xdr:col>
      <xdr:colOff>571283</xdr:colOff>
      <xdr:row>50</xdr:row>
      <xdr:rowOff>34552</xdr:rowOff>
    </xdr:to>
    <xdr:sp macro="" textlink="">
      <xdr:nvSpPr>
        <xdr:cNvPr id="30" name="Marco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10380303" y="8033631"/>
          <a:ext cx="477980" cy="125186"/>
        </a:xfrm>
        <a:prstGeom prst="frame">
          <a:avLst>
            <a:gd name="adj1" fmla="val 2611"/>
          </a:avLst>
        </a:prstGeom>
        <a:solidFill>
          <a:srgbClr val="FF0000"/>
        </a:solidFill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3175">
          <a:solidFill>
            <a:schemeClr val="tx1"/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3:S27"/>
  <sheetViews>
    <sheetView zoomScale="70" zoomScaleNormal="70" workbookViewId="0">
      <selection activeCell="C12" sqref="C12"/>
    </sheetView>
  </sheetViews>
  <sheetFormatPr baseColWidth="10" defaultRowHeight="15"/>
  <sheetData>
    <row r="3" spans="1:19">
      <c r="A3" s="18" t="s">
        <v>18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5.75">
      <c r="A4" s="19" t="s">
        <v>17</v>
      </c>
      <c r="B4" s="16"/>
      <c r="C4" s="16"/>
      <c r="D4" s="16"/>
      <c r="M4" s="16"/>
      <c r="N4" s="16"/>
      <c r="O4" s="16"/>
      <c r="P4" s="16"/>
      <c r="Q4" s="16"/>
      <c r="R4" s="16"/>
      <c r="S4" s="16"/>
    </row>
    <row r="5" spans="1:19">
      <c r="A5" s="16"/>
      <c r="B5" s="16"/>
      <c r="C5" s="16"/>
      <c r="D5" s="16"/>
      <c r="M5" s="16"/>
      <c r="N5" s="16"/>
      <c r="O5" s="16"/>
      <c r="P5" s="16"/>
      <c r="Q5" s="16"/>
      <c r="R5" s="16"/>
      <c r="S5" s="16"/>
    </row>
    <row r="6" spans="1:19" ht="16.5" thickBot="1">
      <c r="A6" s="16"/>
      <c r="B6" s="16"/>
      <c r="C6" s="16"/>
      <c r="D6" s="16"/>
      <c r="M6" s="17" t="s">
        <v>14</v>
      </c>
      <c r="N6" s="16"/>
      <c r="O6" s="16"/>
      <c r="P6" s="16"/>
      <c r="Q6" s="16"/>
      <c r="R6" s="16"/>
      <c r="S6" s="16"/>
    </row>
    <row r="7" spans="1:19">
      <c r="A7" s="15" t="s">
        <v>13</v>
      </c>
      <c r="B7" s="14" t="s">
        <v>0</v>
      </c>
      <c r="C7" s="8" t="s">
        <v>1</v>
      </c>
      <c r="D7" s="16"/>
      <c r="M7" s="16"/>
      <c r="N7" s="16"/>
      <c r="O7" s="16"/>
      <c r="P7" s="16"/>
      <c r="Q7" s="16"/>
      <c r="R7" s="16"/>
      <c r="S7" s="16"/>
    </row>
    <row r="8" spans="1:19">
      <c r="A8" s="13">
        <v>1</v>
      </c>
      <c r="B8" s="9">
        <v>0</v>
      </c>
      <c r="C8" s="6">
        <v>22.2</v>
      </c>
      <c r="D8" s="16"/>
      <c r="M8" s="16"/>
      <c r="N8" s="16"/>
      <c r="O8" s="16"/>
      <c r="P8" s="16"/>
      <c r="Q8" s="16"/>
      <c r="R8" s="16"/>
      <c r="S8" s="16"/>
    </row>
    <row r="9" spans="1:19">
      <c r="A9" s="13">
        <v>2</v>
      </c>
      <c r="B9" s="10">
        <f>+B8+500</f>
        <v>500</v>
      </c>
      <c r="C9" s="5">
        <v>34</v>
      </c>
      <c r="D9" s="16"/>
      <c r="M9" s="16"/>
      <c r="N9" s="16"/>
      <c r="O9" s="16"/>
      <c r="P9" s="16"/>
      <c r="Q9" s="16"/>
      <c r="R9" s="16"/>
      <c r="S9" s="16"/>
    </row>
    <row r="10" spans="1:19">
      <c r="A10" s="13">
        <v>3</v>
      </c>
      <c r="B10" s="10">
        <f t="shared" ref="B10:B23" si="0">+B9+500</f>
        <v>1000</v>
      </c>
      <c r="C10" s="5">
        <v>20.6</v>
      </c>
      <c r="D10" s="16"/>
      <c r="M10" s="16"/>
      <c r="N10" s="16"/>
      <c r="O10" s="16"/>
      <c r="P10" s="16"/>
      <c r="Q10" s="16"/>
      <c r="R10" s="16"/>
      <c r="S10" s="16"/>
    </row>
    <row r="11" spans="1:19">
      <c r="A11" s="13">
        <v>4</v>
      </c>
      <c r="B11" s="10">
        <f t="shared" si="0"/>
        <v>1500</v>
      </c>
      <c r="C11" s="11">
        <v>14.8</v>
      </c>
      <c r="D11" s="16"/>
      <c r="M11" s="16"/>
      <c r="N11" s="16"/>
      <c r="O11" s="16"/>
      <c r="P11" s="16"/>
      <c r="Q11" s="16"/>
      <c r="R11" s="16"/>
      <c r="S11" s="16"/>
    </row>
    <row r="12" spans="1:19">
      <c r="A12" s="13">
        <v>5</v>
      </c>
      <c r="B12" s="10">
        <f t="shared" si="0"/>
        <v>2000</v>
      </c>
      <c r="C12" s="5">
        <v>18.399999999999999</v>
      </c>
      <c r="D12" s="16"/>
      <c r="M12" s="16"/>
      <c r="N12" s="16"/>
      <c r="O12" s="16"/>
      <c r="P12" s="16"/>
      <c r="Q12" s="16"/>
      <c r="R12" s="16"/>
      <c r="S12" s="16"/>
    </row>
    <row r="13" spans="1:19">
      <c r="A13" s="13">
        <v>6</v>
      </c>
      <c r="B13" s="10">
        <f t="shared" si="0"/>
        <v>2500</v>
      </c>
      <c r="C13" s="5">
        <v>13.1</v>
      </c>
      <c r="D13" s="16"/>
      <c r="M13" s="16"/>
      <c r="N13" s="16"/>
      <c r="O13" s="16"/>
      <c r="P13" s="16"/>
      <c r="Q13" s="16"/>
      <c r="R13" s="16"/>
      <c r="S13" s="16"/>
    </row>
    <row r="14" spans="1:19">
      <c r="A14" s="13">
        <v>7</v>
      </c>
      <c r="B14" s="10">
        <f t="shared" si="0"/>
        <v>3000</v>
      </c>
      <c r="C14" s="5">
        <v>18.399999999999999</v>
      </c>
      <c r="D14" s="16"/>
      <c r="M14" s="16"/>
      <c r="N14" s="16"/>
      <c r="O14" s="16"/>
      <c r="P14" s="16"/>
      <c r="Q14" s="16"/>
      <c r="R14" s="16"/>
      <c r="S14" s="16"/>
    </row>
    <row r="15" spans="1:19">
      <c r="A15" s="13">
        <v>8</v>
      </c>
      <c r="B15" s="10">
        <f t="shared" si="0"/>
        <v>3500</v>
      </c>
      <c r="C15" s="5">
        <v>20</v>
      </c>
      <c r="D15" s="16"/>
      <c r="M15" s="16"/>
      <c r="N15" s="16"/>
      <c r="O15" s="16"/>
      <c r="P15" s="16"/>
      <c r="Q15" s="16"/>
      <c r="R15" s="16"/>
      <c r="S15" s="16"/>
    </row>
    <row r="16" spans="1:19">
      <c r="A16" s="13">
        <v>9</v>
      </c>
      <c r="B16" s="10">
        <f t="shared" si="0"/>
        <v>4000</v>
      </c>
      <c r="C16" s="5">
        <v>13.7</v>
      </c>
      <c r="D16" s="16"/>
      <c r="M16" s="16"/>
      <c r="N16" s="16"/>
      <c r="O16" s="16"/>
      <c r="P16" s="16"/>
      <c r="Q16" s="16"/>
      <c r="R16" s="16"/>
      <c r="S16" s="16"/>
    </row>
    <row r="17" spans="1:19">
      <c r="A17" s="13">
        <v>10</v>
      </c>
      <c r="B17" s="10">
        <f t="shared" si="0"/>
        <v>4500</v>
      </c>
      <c r="C17" s="5">
        <v>38</v>
      </c>
      <c r="D17" s="16"/>
      <c r="M17" s="16"/>
      <c r="N17" s="16"/>
      <c r="O17" s="16"/>
      <c r="P17" s="16"/>
      <c r="Q17" s="16"/>
      <c r="R17" s="16"/>
      <c r="S17" s="16"/>
    </row>
    <row r="18" spans="1:19">
      <c r="A18" s="13">
        <v>11</v>
      </c>
      <c r="B18" s="10">
        <f t="shared" si="0"/>
        <v>5000</v>
      </c>
      <c r="C18" s="5">
        <v>33</v>
      </c>
      <c r="D18" s="16"/>
      <c r="M18" s="16"/>
      <c r="N18" s="16"/>
      <c r="O18" s="16"/>
      <c r="P18" s="16"/>
      <c r="Q18" s="16"/>
      <c r="R18" s="16"/>
      <c r="S18" s="16"/>
    </row>
    <row r="19" spans="1:19">
      <c r="A19" s="13">
        <v>12</v>
      </c>
      <c r="B19" s="10">
        <f t="shared" si="0"/>
        <v>5500</v>
      </c>
      <c r="C19" s="11">
        <v>39</v>
      </c>
      <c r="D19" s="16"/>
      <c r="M19" s="18" t="s">
        <v>16</v>
      </c>
      <c r="N19" s="16"/>
      <c r="O19" s="16"/>
      <c r="P19" s="16"/>
      <c r="Q19" s="16"/>
      <c r="R19" s="16"/>
      <c r="S19" s="16"/>
    </row>
    <row r="20" spans="1:19">
      <c r="A20" s="13">
        <v>13</v>
      </c>
      <c r="B20" s="10">
        <f t="shared" si="0"/>
        <v>6000</v>
      </c>
      <c r="C20" s="11">
        <v>34.6</v>
      </c>
      <c r="D20" s="16"/>
      <c r="M20" s="16"/>
      <c r="N20" s="16"/>
      <c r="O20" s="16"/>
      <c r="P20" s="16"/>
      <c r="Q20" s="16"/>
      <c r="R20" s="16"/>
      <c r="S20" s="16"/>
    </row>
    <row r="21" spans="1:19">
      <c r="A21" s="13">
        <v>14</v>
      </c>
      <c r="B21" s="10">
        <f t="shared" si="0"/>
        <v>6500</v>
      </c>
      <c r="C21" s="11">
        <v>14.6</v>
      </c>
      <c r="D21" s="16"/>
      <c r="M21" s="16"/>
      <c r="N21" s="16"/>
      <c r="O21" s="16"/>
      <c r="P21" s="16"/>
      <c r="Q21" s="16"/>
      <c r="R21" s="16"/>
      <c r="S21" s="16"/>
    </row>
    <row r="22" spans="1:19">
      <c r="A22" s="13">
        <v>15</v>
      </c>
      <c r="B22" s="10">
        <f t="shared" si="0"/>
        <v>7000</v>
      </c>
      <c r="C22" s="5">
        <v>11.3</v>
      </c>
      <c r="D22" s="16"/>
      <c r="M22" s="16"/>
      <c r="N22" s="16"/>
      <c r="O22" s="16"/>
      <c r="P22" s="16"/>
      <c r="Q22" s="16"/>
      <c r="R22" s="16"/>
      <c r="S22" s="16"/>
    </row>
    <row r="23" spans="1:19">
      <c r="A23" s="13">
        <v>16</v>
      </c>
      <c r="B23" s="10">
        <f t="shared" si="0"/>
        <v>7500</v>
      </c>
      <c r="C23" s="11">
        <v>7</v>
      </c>
      <c r="D23" s="16"/>
      <c r="M23" s="16"/>
      <c r="N23" s="16"/>
      <c r="O23" s="16"/>
      <c r="P23" s="16"/>
      <c r="Q23" s="16"/>
      <c r="R23" s="16"/>
      <c r="S23" s="16"/>
    </row>
    <row r="24" spans="1:19" ht="15.75">
      <c r="A24" s="13"/>
      <c r="B24" s="10"/>
      <c r="C24" s="11"/>
      <c r="D24" s="16"/>
      <c r="M24" s="16"/>
      <c r="N24" s="16"/>
      <c r="O24" s="16"/>
      <c r="P24" s="16"/>
      <c r="Q24" s="16"/>
      <c r="R24" s="16"/>
      <c r="S24" s="17" t="s">
        <v>15</v>
      </c>
    </row>
    <row r="25" spans="1:19">
      <c r="A25" s="13"/>
      <c r="B25" s="10"/>
      <c r="C25" s="11"/>
      <c r="D25" s="16"/>
      <c r="M25" s="16"/>
      <c r="N25" s="16"/>
      <c r="O25" s="16"/>
      <c r="P25" s="16"/>
      <c r="Q25" s="16"/>
      <c r="R25" s="16"/>
      <c r="S25" s="16"/>
    </row>
    <row r="26" spans="1:19">
      <c r="A26" s="13"/>
      <c r="B26" s="10"/>
      <c r="C26" s="12"/>
      <c r="D26" s="16"/>
      <c r="M26" s="16"/>
      <c r="N26" s="16"/>
      <c r="O26" s="16"/>
      <c r="P26" s="16"/>
      <c r="Q26" s="16"/>
      <c r="R26" s="16"/>
      <c r="S26" s="16"/>
    </row>
    <row r="27" spans="1:19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4" tint="-0.499984740745262"/>
  </sheetPr>
  <dimension ref="A1:AD54"/>
  <sheetViews>
    <sheetView showGridLines="0" tabSelected="1" topLeftCell="B1" zoomScaleNormal="100" zoomScaleSheetLayoutView="85" workbookViewId="0">
      <selection activeCell="C4" sqref="C4"/>
    </sheetView>
  </sheetViews>
  <sheetFormatPr baseColWidth="10" defaultRowHeight="15"/>
  <cols>
    <col min="1" max="4" width="11.42578125" style="1"/>
    <col min="5" max="5" width="17.85546875" style="1" customWidth="1"/>
    <col min="6" max="6" width="11.42578125" style="2"/>
    <col min="7" max="8" width="11.42578125" style="1"/>
    <col min="9" max="9" width="14" style="2" customWidth="1"/>
    <col min="10" max="10" width="13.5703125" style="2" customWidth="1"/>
    <col min="11" max="11" width="11.42578125" style="1"/>
    <col min="12" max="24" width="0" style="1" hidden="1" customWidth="1"/>
    <col min="25" max="25" width="11.42578125" style="3"/>
    <col min="26" max="29" width="11.42578125" style="3" customWidth="1"/>
    <col min="30" max="30" width="11.42578125" style="4" customWidth="1"/>
    <col min="31" max="16384" width="11.42578125" style="1"/>
  </cols>
  <sheetData>
    <row r="1" spans="1:30" ht="20.25" customHeight="1">
      <c r="A1" s="118" t="s">
        <v>62</v>
      </c>
      <c r="B1" s="118"/>
      <c r="C1" s="118"/>
      <c r="D1" s="118"/>
      <c r="E1" s="118"/>
      <c r="F1" s="118"/>
      <c r="G1" s="118"/>
      <c r="H1" s="118"/>
      <c r="I1" s="118"/>
      <c r="J1" s="118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</row>
    <row r="2" spans="1:30">
      <c r="A2" s="23"/>
      <c r="B2" s="23"/>
      <c r="C2" s="23"/>
      <c r="D2" s="23"/>
      <c r="E2" s="23"/>
      <c r="F2" s="23"/>
      <c r="G2" s="23"/>
      <c r="H2" s="23"/>
      <c r="I2" s="23"/>
      <c r="J2" s="21"/>
      <c r="K2" s="21"/>
      <c r="L2" s="21"/>
      <c r="M2" s="21"/>
      <c r="N2" s="21"/>
      <c r="O2" s="21"/>
      <c r="P2" s="21"/>
      <c r="Q2" s="21"/>
      <c r="R2" s="21"/>
      <c r="S2" s="21"/>
      <c r="T2" s="20"/>
      <c r="U2" s="20"/>
      <c r="V2" s="20"/>
      <c r="W2" s="20"/>
      <c r="X2" s="20"/>
      <c r="AC2" s="4"/>
      <c r="AD2" s="1"/>
    </row>
    <row r="3" spans="1:30" ht="38.25">
      <c r="A3" s="105" t="s">
        <v>0</v>
      </c>
      <c r="B3" s="105" t="s">
        <v>1</v>
      </c>
      <c r="C3" s="105" t="s">
        <v>2</v>
      </c>
      <c r="D3" s="105" t="s">
        <v>3</v>
      </c>
      <c r="E3" s="105" t="s">
        <v>4</v>
      </c>
      <c r="F3" s="106" t="s">
        <v>5</v>
      </c>
      <c r="G3" s="105" t="s">
        <v>6</v>
      </c>
      <c r="H3" s="105" t="s">
        <v>7</v>
      </c>
      <c r="I3" s="106" t="s">
        <v>8</v>
      </c>
      <c r="J3" s="106" t="s">
        <v>12</v>
      </c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1"/>
      <c r="Z3" s="1"/>
      <c r="AA3" s="1"/>
      <c r="AB3" s="1"/>
      <c r="AC3" s="1"/>
      <c r="AD3" s="1"/>
    </row>
    <row r="4" spans="1:30">
      <c r="A4" s="72">
        <v>0</v>
      </c>
      <c r="B4" s="107">
        <v>8</v>
      </c>
      <c r="C4" s="30">
        <v>1</v>
      </c>
      <c r="D4" s="32">
        <f>+A5-A4</f>
        <v>1000</v>
      </c>
      <c r="E4" s="30">
        <f>+D4</f>
        <v>1000</v>
      </c>
      <c r="F4" s="33">
        <f>+B4</f>
        <v>8</v>
      </c>
      <c r="G4" s="30">
        <f>+D4*F4</f>
        <v>8000</v>
      </c>
      <c r="H4" s="30">
        <f>+G4</f>
        <v>8000</v>
      </c>
      <c r="I4" s="34">
        <f>+H4-($H$16*E4)</f>
        <v>-1250</v>
      </c>
      <c r="J4" s="122">
        <f>+AVERAGE(B4:B8)</f>
        <v>10</v>
      </c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1"/>
      <c r="Z4" s="1"/>
      <c r="AA4" s="1"/>
      <c r="AB4" s="1"/>
      <c r="AC4" s="1"/>
      <c r="AD4" s="1"/>
    </row>
    <row r="5" spans="1:30">
      <c r="A5" s="72">
        <f>+A4+1000</f>
        <v>1000</v>
      </c>
      <c r="B5" s="107">
        <v>11</v>
      </c>
      <c r="C5" s="30">
        <f>+C4+1</f>
        <v>2</v>
      </c>
      <c r="D5" s="32">
        <f t="shared" ref="D5:D12" si="0">+A6-A5</f>
        <v>1000</v>
      </c>
      <c r="E5" s="30">
        <f>+E4+D5</f>
        <v>2000</v>
      </c>
      <c r="F5" s="33">
        <f>(+B5+B4)/2</f>
        <v>9.5</v>
      </c>
      <c r="G5" s="30">
        <f>+D5*F5</f>
        <v>9500</v>
      </c>
      <c r="H5" s="30">
        <f>H4+G5</f>
        <v>17500</v>
      </c>
      <c r="I5" s="34">
        <f>+H5-($H$16*E5)</f>
        <v>-1000</v>
      </c>
      <c r="J5" s="123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">
        <v>0</v>
      </c>
      <c r="Z5" s="1">
        <v>-20000</v>
      </c>
      <c r="AA5" s="1"/>
      <c r="AB5" s="1"/>
      <c r="AC5" s="1"/>
      <c r="AD5" s="1"/>
    </row>
    <row r="6" spans="1:30">
      <c r="A6" s="72">
        <f>+A5+1000</f>
        <v>2000</v>
      </c>
      <c r="B6" s="107">
        <v>10</v>
      </c>
      <c r="C6" s="30">
        <f t="shared" ref="C6:C13" si="1">+C5+1</f>
        <v>3</v>
      </c>
      <c r="D6" s="32">
        <f t="shared" si="0"/>
        <v>1000</v>
      </c>
      <c r="E6" s="30">
        <f t="shared" ref="E6:E13" si="2">+E5+D6</f>
        <v>3000</v>
      </c>
      <c r="F6" s="71">
        <f>(+B6+B5)/2</f>
        <v>10.5</v>
      </c>
      <c r="G6" s="30">
        <f t="shared" ref="G6:G12" si="3">+D6*F6</f>
        <v>10500</v>
      </c>
      <c r="H6" s="30">
        <f t="shared" ref="H6:H12" si="4">H5+G6</f>
        <v>28000</v>
      </c>
      <c r="I6" s="34">
        <f t="shared" ref="I6:I13" si="5">+H6-($H$16*E6)</f>
        <v>250</v>
      </c>
      <c r="J6" s="123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1">
        <f>+Y5</f>
        <v>0</v>
      </c>
      <c r="Z6" s="1">
        <v>50000</v>
      </c>
      <c r="AA6" s="1"/>
      <c r="AB6" s="1"/>
      <c r="AC6" s="1"/>
      <c r="AD6" s="1"/>
    </row>
    <row r="7" spans="1:30">
      <c r="A7" s="72">
        <f t="shared" ref="A7:A12" si="6">+A6+1000</f>
        <v>3000</v>
      </c>
      <c r="B7" s="107">
        <v>9</v>
      </c>
      <c r="C7" s="30">
        <f t="shared" si="1"/>
        <v>4</v>
      </c>
      <c r="D7" s="32">
        <f t="shared" si="0"/>
        <v>1000</v>
      </c>
      <c r="E7" s="30">
        <f t="shared" si="2"/>
        <v>4000</v>
      </c>
      <c r="F7" s="71">
        <f>(+B7+B6)/2</f>
        <v>9.5</v>
      </c>
      <c r="G7" s="30">
        <f t="shared" si="3"/>
        <v>9500</v>
      </c>
      <c r="H7" s="30">
        <f t="shared" si="4"/>
        <v>37500</v>
      </c>
      <c r="I7" s="34">
        <f t="shared" si="5"/>
        <v>500</v>
      </c>
      <c r="J7" s="123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1"/>
      <c r="Z7" s="1"/>
      <c r="AA7" s="1"/>
      <c r="AB7" s="1"/>
      <c r="AC7" s="1"/>
      <c r="AD7" s="1"/>
    </row>
    <row r="8" spans="1:30">
      <c r="A8" s="72">
        <f t="shared" si="6"/>
        <v>4000</v>
      </c>
      <c r="B8" s="107">
        <v>12</v>
      </c>
      <c r="C8" s="30">
        <f t="shared" si="1"/>
        <v>5</v>
      </c>
      <c r="D8" s="32">
        <f t="shared" si="0"/>
        <v>1000</v>
      </c>
      <c r="E8" s="30">
        <f t="shared" si="2"/>
        <v>5000</v>
      </c>
      <c r="F8" s="71">
        <f>(+B8+B7)/2</f>
        <v>10.5</v>
      </c>
      <c r="G8" s="30">
        <f t="shared" si="3"/>
        <v>10500</v>
      </c>
      <c r="H8" s="30">
        <f t="shared" si="4"/>
        <v>48000</v>
      </c>
      <c r="I8" s="34">
        <f t="shared" si="5"/>
        <v>1750</v>
      </c>
      <c r="J8" s="124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1"/>
      <c r="Z8" s="1"/>
      <c r="AA8" s="1"/>
      <c r="AB8" s="1"/>
      <c r="AC8" s="1"/>
      <c r="AD8" s="1"/>
    </row>
    <row r="9" spans="1:30">
      <c r="A9" s="72">
        <f t="shared" si="6"/>
        <v>5000</v>
      </c>
      <c r="B9" s="107">
        <v>13</v>
      </c>
      <c r="C9" s="30">
        <f t="shared" si="1"/>
        <v>6</v>
      </c>
      <c r="D9" s="32">
        <f t="shared" si="0"/>
        <v>1000</v>
      </c>
      <c r="E9" s="30">
        <f t="shared" si="2"/>
        <v>6000</v>
      </c>
      <c r="F9" s="71">
        <f t="shared" ref="F9:F13" si="7">(+B9+B8)/2</f>
        <v>12.5</v>
      </c>
      <c r="G9" s="30">
        <f t="shared" si="3"/>
        <v>12500</v>
      </c>
      <c r="H9" s="30">
        <f t="shared" si="4"/>
        <v>60500</v>
      </c>
      <c r="I9" s="34">
        <f t="shared" si="5"/>
        <v>5000</v>
      </c>
      <c r="J9" s="122">
        <f>+AVERAGE(B8:B10)</f>
        <v>10.666666666666666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1"/>
      <c r="Z9" s="1"/>
      <c r="AA9" s="1"/>
      <c r="AB9" s="1"/>
      <c r="AC9" s="1"/>
      <c r="AD9" s="1"/>
    </row>
    <row r="10" spans="1:30">
      <c r="A10" s="72">
        <f t="shared" si="6"/>
        <v>6000</v>
      </c>
      <c r="B10" s="107">
        <v>7</v>
      </c>
      <c r="C10" s="30">
        <f t="shared" si="1"/>
        <v>7</v>
      </c>
      <c r="D10" s="32">
        <f t="shared" si="0"/>
        <v>1000</v>
      </c>
      <c r="E10" s="30">
        <f t="shared" si="2"/>
        <v>7000</v>
      </c>
      <c r="F10" s="71">
        <f t="shared" si="7"/>
        <v>10</v>
      </c>
      <c r="G10" s="30">
        <f t="shared" si="3"/>
        <v>10000</v>
      </c>
      <c r="H10" s="30">
        <f t="shared" si="4"/>
        <v>70500</v>
      </c>
      <c r="I10" s="34">
        <f t="shared" si="5"/>
        <v>5750</v>
      </c>
      <c r="J10" s="124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1"/>
      <c r="Z10" s="1"/>
      <c r="AA10" s="1"/>
      <c r="AB10" s="1"/>
      <c r="AC10" s="1"/>
      <c r="AD10" s="1"/>
    </row>
    <row r="11" spans="1:30">
      <c r="A11" s="72">
        <f t="shared" si="6"/>
        <v>7000</v>
      </c>
      <c r="B11" s="107">
        <v>6</v>
      </c>
      <c r="C11" s="30">
        <f t="shared" si="1"/>
        <v>8</v>
      </c>
      <c r="D11" s="32">
        <f t="shared" si="0"/>
        <v>1000</v>
      </c>
      <c r="E11" s="30">
        <f t="shared" si="2"/>
        <v>8000</v>
      </c>
      <c r="F11" s="71">
        <f t="shared" si="7"/>
        <v>6.5</v>
      </c>
      <c r="G11" s="30">
        <f t="shared" si="3"/>
        <v>6500</v>
      </c>
      <c r="H11" s="30">
        <f t="shared" si="4"/>
        <v>77000</v>
      </c>
      <c r="I11" s="34">
        <f t="shared" si="5"/>
        <v>3000</v>
      </c>
      <c r="J11" s="122">
        <f>+AVERAGE(B10:B13)</f>
        <v>7.5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1">
        <v>4000</v>
      </c>
      <c r="Z11" s="1">
        <v>-20000</v>
      </c>
      <c r="AA11" s="1"/>
      <c r="AB11" s="1"/>
      <c r="AC11" s="1"/>
      <c r="AD11" s="1"/>
    </row>
    <row r="12" spans="1:30">
      <c r="A12" s="72">
        <f t="shared" si="6"/>
        <v>8000</v>
      </c>
      <c r="B12" s="107">
        <v>8</v>
      </c>
      <c r="C12" s="30">
        <f t="shared" si="1"/>
        <v>9</v>
      </c>
      <c r="D12" s="32">
        <f t="shared" si="0"/>
        <v>1000</v>
      </c>
      <c r="E12" s="30">
        <f t="shared" si="2"/>
        <v>9000</v>
      </c>
      <c r="F12" s="71">
        <f t="shared" si="7"/>
        <v>7</v>
      </c>
      <c r="G12" s="30">
        <f t="shared" si="3"/>
        <v>7000</v>
      </c>
      <c r="H12" s="30">
        <f t="shared" si="4"/>
        <v>84000</v>
      </c>
      <c r="I12" s="34">
        <f t="shared" si="5"/>
        <v>750</v>
      </c>
      <c r="J12" s="123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1">
        <v>4000</v>
      </c>
      <c r="Z12" s="1">
        <v>50000</v>
      </c>
      <c r="AA12" s="1"/>
      <c r="AB12" s="1"/>
      <c r="AC12" s="1"/>
      <c r="AD12" s="1"/>
    </row>
    <row r="13" spans="1:30">
      <c r="A13" s="72">
        <v>9000</v>
      </c>
      <c r="B13" s="107">
        <v>9</v>
      </c>
      <c r="C13" s="30">
        <f t="shared" si="1"/>
        <v>10</v>
      </c>
      <c r="D13" s="35">
        <f>+A14-A13</f>
        <v>1000</v>
      </c>
      <c r="E13" s="30">
        <f t="shared" si="2"/>
        <v>10000</v>
      </c>
      <c r="F13" s="71">
        <f t="shared" si="7"/>
        <v>8.5</v>
      </c>
      <c r="G13" s="30">
        <f>+D13*F13</f>
        <v>8500</v>
      </c>
      <c r="H13" s="30">
        <f>H12+G13</f>
        <v>92500</v>
      </c>
      <c r="I13" s="34">
        <f t="shared" si="5"/>
        <v>0</v>
      </c>
      <c r="J13" s="124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1"/>
      <c r="Z13" s="1"/>
      <c r="AA13" s="1"/>
      <c r="AB13" s="1"/>
      <c r="AC13" s="1"/>
      <c r="AD13" s="1"/>
    </row>
    <row r="14" spans="1:30">
      <c r="A14" s="72">
        <f>+A13+1000</f>
        <v>10000</v>
      </c>
      <c r="B14" s="25"/>
      <c r="C14" s="25"/>
      <c r="D14" s="26"/>
      <c r="E14" s="25"/>
      <c r="F14" s="25"/>
      <c r="G14" s="27" t="s">
        <v>9</v>
      </c>
      <c r="H14" s="28">
        <f>+H13</f>
        <v>92500</v>
      </c>
      <c r="I14" s="119"/>
      <c r="J14" s="25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1">
        <v>6000</v>
      </c>
      <c r="Z14" s="1">
        <v>-20000</v>
      </c>
      <c r="AA14" s="1"/>
      <c r="AB14" s="1"/>
      <c r="AC14" s="1"/>
      <c r="AD14" s="1"/>
    </row>
    <row r="15" spans="1:30">
      <c r="A15" s="25"/>
      <c r="B15" s="25"/>
      <c r="C15" s="25"/>
      <c r="D15" s="25"/>
      <c r="E15" s="25"/>
      <c r="F15" s="25"/>
      <c r="G15" s="29" t="s">
        <v>10</v>
      </c>
      <c r="H15" s="30">
        <f>+E13</f>
        <v>10000</v>
      </c>
      <c r="I15" s="120"/>
      <c r="J15" s="25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1">
        <v>6000</v>
      </c>
      <c r="Z15" s="1">
        <v>50000</v>
      </c>
      <c r="AA15" s="1"/>
      <c r="AB15" s="1"/>
      <c r="AC15" s="1"/>
      <c r="AD15" s="1"/>
    </row>
    <row r="16" spans="1:30">
      <c r="A16" s="25"/>
      <c r="B16" s="25"/>
      <c r="C16" s="25"/>
      <c r="D16" s="25"/>
      <c r="E16" s="25"/>
      <c r="F16" s="25"/>
      <c r="G16" s="29" t="s">
        <v>11</v>
      </c>
      <c r="H16" s="30">
        <f>+H14/H15</f>
        <v>9.25</v>
      </c>
      <c r="I16" s="121"/>
      <c r="J16" s="25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1"/>
      <c r="Z16" s="1"/>
      <c r="AA16" s="1"/>
      <c r="AB16" s="1"/>
      <c r="AC16" s="1"/>
      <c r="AD16" s="1"/>
    </row>
    <row r="17" spans="1:30">
      <c r="A17" s="21"/>
      <c r="B17" s="21"/>
      <c r="C17" s="21"/>
      <c r="D17" s="21"/>
      <c r="E17" s="21"/>
      <c r="F17" s="22"/>
      <c r="G17" s="21"/>
      <c r="H17" s="21"/>
      <c r="I17" s="22"/>
      <c r="J17" s="22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1"/>
      <c r="Z17" s="1"/>
      <c r="AA17" s="1"/>
      <c r="AB17" s="1"/>
      <c r="AC17" s="1"/>
      <c r="AD17" s="1"/>
    </row>
    <row r="18" spans="1:30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">
        <v>9000</v>
      </c>
      <c r="Z18" s="1">
        <v>-20000</v>
      </c>
      <c r="AA18" s="1"/>
      <c r="AB18" s="1"/>
      <c r="AC18" s="1"/>
      <c r="AD18" s="1"/>
    </row>
    <row r="19" spans="1:30">
      <c r="A19" s="21"/>
      <c r="B19" s="21"/>
      <c r="C19" s="21"/>
      <c r="D19" s="21"/>
      <c r="E19" s="21"/>
      <c r="F19" s="22"/>
      <c r="G19" s="21"/>
      <c r="H19" s="21"/>
      <c r="I19" s="22"/>
      <c r="J19" s="22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">
        <v>9000</v>
      </c>
      <c r="Z19" s="1">
        <v>50000</v>
      </c>
    </row>
    <row r="20" spans="1:30">
      <c r="A20" s="21"/>
      <c r="B20" s="21"/>
      <c r="C20" s="21"/>
      <c r="D20" s="21"/>
      <c r="E20" s="21"/>
      <c r="F20" s="22"/>
      <c r="G20" s="21"/>
      <c r="H20" s="21"/>
      <c r="I20" s="22"/>
      <c r="J20" s="22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30">
      <c r="A21" s="21"/>
      <c r="B21" s="21"/>
      <c r="C21" s="21"/>
      <c r="D21" s="21"/>
      <c r="E21" s="21"/>
      <c r="F21" s="22"/>
      <c r="G21" s="21"/>
      <c r="H21" s="21"/>
      <c r="I21" s="22"/>
      <c r="J21" s="22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>
      <c r="A22" s="21"/>
      <c r="B22" s="21"/>
      <c r="C22" s="21"/>
      <c r="D22" s="21"/>
      <c r="E22" s="21"/>
      <c r="F22" s="22"/>
      <c r="G22" s="21"/>
      <c r="H22" s="21"/>
      <c r="I22" s="22"/>
      <c r="J22" s="22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30">
      <c r="A23" s="21"/>
      <c r="B23" s="21"/>
      <c r="C23" s="21"/>
      <c r="D23" s="21"/>
      <c r="E23" s="21"/>
      <c r="F23" s="22"/>
      <c r="G23" s="21"/>
      <c r="H23" s="21"/>
      <c r="I23" s="22"/>
      <c r="J23" s="22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30">
      <c r="A24" s="21"/>
      <c r="B24" s="21"/>
      <c r="C24" s="21"/>
      <c r="D24" s="21"/>
      <c r="E24" s="21"/>
      <c r="F24" s="22"/>
      <c r="G24" s="21"/>
      <c r="H24" s="21"/>
      <c r="I24" s="22"/>
      <c r="J24" s="22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>
      <c r="A25" s="21"/>
      <c r="B25" s="21"/>
      <c r="C25" s="21"/>
      <c r="D25" s="21"/>
      <c r="E25" s="21"/>
      <c r="F25" s="22"/>
      <c r="G25" s="21"/>
      <c r="H25" s="21"/>
      <c r="I25" s="22"/>
      <c r="J25" s="22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">
        <v>0</v>
      </c>
      <c r="Z25" s="7">
        <f>+J4</f>
        <v>10</v>
      </c>
    </row>
    <row r="26" spans="1:30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1">
        <v>4000</v>
      </c>
      <c r="Z26" s="7">
        <f>+Z25</f>
        <v>10</v>
      </c>
      <c r="AA26" s="1"/>
      <c r="AB26" s="1"/>
      <c r="AC26" s="1"/>
      <c r="AD26" s="1"/>
    </row>
    <row r="27" spans="1:30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"/>
      <c r="Z27" s="7"/>
      <c r="AA27" s="1"/>
      <c r="AB27" s="1"/>
      <c r="AC27" s="1"/>
      <c r="AD27" s="1"/>
    </row>
    <row r="28" spans="1:30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">
        <v>4000</v>
      </c>
      <c r="Z28" s="7">
        <f>+J6</f>
        <v>0</v>
      </c>
      <c r="AA28" s="1"/>
      <c r="AB28" s="1"/>
      <c r="AC28" s="1"/>
      <c r="AD28" s="1"/>
    </row>
    <row r="29" spans="1:30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1">
        <v>6000</v>
      </c>
      <c r="Z29" s="7">
        <f>+Z28</f>
        <v>0</v>
      </c>
      <c r="AA29" s="1"/>
      <c r="AB29" s="1"/>
      <c r="AC29" s="1"/>
      <c r="AD29" s="1"/>
    </row>
    <row r="30" spans="1:30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1"/>
      <c r="Z30" s="1"/>
      <c r="AA30" s="1"/>
      <c r="AB30" s="1"/>
      <c r="AC30" s="1"/>
      <c r="AD30" s="1"/>
    </row>
    <row r="31" spans="1:30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1">
        <v>3000</v>
      </c>
      <c r="Z31" s="7">
        <f>J8</f>
        <v>0</v>
      </c>
      <c r="AA31" s="1"/>
      <c r="AB31" s="1"/>
      <c r="AC31" s="1"/>
      <c r="AD31" s="1"/>
    </row>
    <row r="32" spans="1:30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1">
        <v>5000</v>
      </c>
      <c r="Z32" s="7">
        <f>+Z31</f>
        <v>0</v>
      </c>
      <c r="AA32" s="1"/>
      <c r="AB32" s="1"/>
      <c r="AC32" s="1"/>
      <c r="AD32" s="1"/>
    </row>
    <row r="33" spans="1:30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1"/>
      <c r="Z33" s="1"/>
      <c r="AA33" s="1"/>
      <c r="AB33" s="1"/>
      <c r="AC33" s="1"/>
      <c r="AD33" s="1"/>
    </row>
    <row r="34" spans="1:30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1">
        <v>4000</v>
      </c>
      <c r="Z34" s="7">
        <f>J9</f>
        <v>10.666666666666666</v>
      </c>
      <c r="AA34" s="1"/>
      <c r="AB34" s="1"/>
      <c r="AC34" s="1"/>
      <c r="AD34" s="1"/>
    </row>
    <row r="35" spans="1:30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1">
        <v>6000</v>
      </c>
      <c r="Z35" s="7">
        <f>+Z34</f>
        <v>10.666666666666666</v>
      </c>
      <c r="AA35" s="1"/>
      <c r="AB35" s="1"/>
      <c r="AC35" s="1"/>
      <c r="AD35" s="1"/>
    </row>
    <row r="36" spans="1:30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1"/>
      <c r="Z36" s="1"/>
      <c r="AA36" s="1"/>
      <c r="AB36" s="1"/>
      <c r="AC36" s="1"/>
      <c r="AD36" s="1"/>
    </row>
    <row r="37" spans="1:30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1">
        <v>6000</v>
      </c>
      <c r="Z37" s="7">
        <f>J11</f>
        <v>7.5</v>
      </c>
      <c r="AA37" s="1"/>
      <c r="AB37" s="1"/>
      <c r="AC37" s="1"/>
      <c r="AD37" s="1"/>
    </row>
    <row r="38" spans="1:30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1">
        <v>9000</v>
      </c>
      <c r="Z38" s="7">
        <f>+Z37</f>
        <v>7.5</v>
      </c>
      <c r="AA38" s="1"/>
      <c r="AB38" s="1"/>
      <c r="AC38" s="1"/>
      <c r="AD38" s="1"/>
    </row>
    <row r="39" spans="1:30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1"/>
      <c r="Z39" s="1"/>
      <c r="AA39" s="1"/>
      <c r="AB39" s="1"/>
      <c r="AC39" s="1"/>
      <c r="AD39" s="1"/>
    </row>
    <row r="40" spans="1:30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1"/>
      <c r="Z40" s="1"/>
      <c r="AA40" s="1"/>
      <c r="AB40" s="1"/>
      <c r="AC40" s="1"/>
      <c r="AD40" s="1"/>
    </row>
    <row r="41" spans="1:30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1"/>
      <c r="Z41" s="1"/>
      <c r="AA41" s="1"/>
      <c r="AB41" s="1"/>
      <c r="AC41" s="1"/>
      <c r="AD41" s="1"/>
    </row>
    <row r="42" spans="1:30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1"/>
      <c r="Z42" s="1"/>
      <c r="AA42" s="1"/>
      <c r="AB42" s="1"/>
      <c r="AC42" s="1"/>
      <c r="AD42" s="1"/>
    </row>
    <row r="43" spans="1:30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1"/>
      <c r="Z43" s="1"/>
      <c r="AA43" s="1"/>
      <c r="AB43" s="1"/>
      <c r="AC43" s="1"/>
      <c r="AD43" s="1"/>
    </row>
    <row r="44" spans="1:30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1"/>
      <c r="Z44" s="1"/>
      <c r="AA44" s="1"/>
      <c r="AB44" s="1"/>
      <c r="AC44" s="1"/>
      <c r="AD44" s="1"/>
    </row>
    <row r="45" spans="1:30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1"/>
      <c r="Z45" s="1"/>
      <c r="AA45" s="1"/>
      <c r="AB45" s="1"/>
      <c r="AC45" s="1"/>
      <c r="AD45" s="1"/>
    </row>
    <row r="46" spans="1:30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1"/>
      <c r="Z46" s="1"/>
      <c r="AA46" s="1"/>
      <c r="AB46" s="1"/>
      <c r="AC46" s="1"/>
      <c r="AD46" s="1"/>
    </row>
    <row r="47" spans="1:30">
      <c r="A47" s="21"/>
      <c r="B47" s="21"/>
      <c r="C47" s="21"/>
      <c r="D47" s="21"/>
      <c r="E47" s="22"/>
      <c r="F47" s="21"/>
      <c r="G47" s="21"/>
      <c r="H47" s="22"/>
      <c r="I47" s="22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0"/>
      <c r="U47" s="20"/>
      <c r="V47" s="20"/>
      <c r="W47" s="20"/>
      <c r="X47" s="20"/>
      <c r="AC47" s="4"/>
      <c r="AD47" s="1"/>
    </row>
    <row r="48" spans="1:30">
      <c r="A48" s="21"/>
      <c r="B48" s="21"/>
      <c r="C48" s="21"/>
      <c r="D48" s="21"/>
      <c r="E48" s="21"/>
      <c r="F48" s="22"/>
      <c r="G48" s="21"/>
      <c r="H48" s="21"/>
      <c r="I48" s="22"/>
      <c r="J48" s="22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>
      <c r="A49" s="21"/>
      <c r="B49" s="21"/>
      <c r="C49" s="21"/>
      <c r="D49" s="21"/>
      <c r="E49" s="21"/>
      <c r="F49" s="22"/>
      <c r="G49" s="21"/>
      <c r="H49" s="21"/>
      <c r="I49" s="22"/>
      <c r="J49" s="22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>
      <c r="A50" s="21"/>
      <c r="B50" s="21"/>
      <c r="C50" s="21"/>
      <c r="D50" s="21"/>
      <c r="E50" s="21"/>
      <c r="F50" s="22"/>
      <c r="G50" s="21"/>
      <c r="H50" s="21"/>
      <c r="I50" s="22"/>
      <c r="J50" s="22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>
      <c r="A51" s="21"/>
      <c r="B51" s="21"/>
      <c r="C51" s="21"/>
      <c r="D51" s="21"/>
      <c r="E51" s="21"/>
      <c r="F51" s="22"/>
      <c r="G51" s="21"/>
      <c r="H51" s="21"/>
      <c r="I51" s="22"/>
      <c r="J51" s="22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>
      <c r="A52" s="21"/>
      <c r="B52" s="21"/>
      <c r="C52" s="21"/>
      <c r="D52" s="21"/>
      <c r="E52" s="21"/>
      <c r="F52" s="22"/>
      <c r="G52" s="21"/>
      <c r="H52" s="21"/>
      <c r="I52" s="22"/>
      <c r="J52" s="22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>
      <c r="U53" s="21"/>
      <c r="V53" s="21"/>
      <c r="W53" s="21"/>
      <c r="X53" s="21"/>
    </row>
    <row r="54" spans="1:24">
      <c r="U54" s="21"/>
      <c r="V54" s="21"/>
      <c r="W54" s="21"/>
      <c r="X54" s="21"/>
    </row>
  </sheetData>
  <mergeCells count="5">
    <mergeCell ref="A1:J1"/>
    <mergeCell ref="I14:I16"/>
    <mergeCell ref="J4:J8"/>
    <mergeCell ref="J9:J10"/>
    <mergeCell ref="J11:J13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ignoredErrors>
    <ignoredError sqref="J4:J8 J10 J12:J13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5"/>
  <sheetViews>
    <sheetView workbookViewId="0">
      <selection activeCell="E13" sqref="E13"/>
    </sheetView>
  </sheetViews>
  <sheetFormatPr baseColWidth="10" defaultRowHeight="15"/>
  <cols>
    <col min="2" max="2" width="17.42578125" customWidth="1"/>
    <col min="3" max="3" width="33" customWidth="1"/>
  </cols>
  <sheetData>
    <row r="1" spans="1:3">
      <c r="A1" s="99" t="s">
        <v>90</v>
      </c>
      <c r="B1" s="99" t="s">
        <v>1</v>
      </c>
      <c r="C1" s="99" t="s">
        <v>91</v>
      </c>
    </row>
    <row r="2" spans="1:3">
      <c r="A2" s="100" t="s">
        <v>92</v>
      </c>
      <c r="B2" s="100">
        <v>4</v>
      </c>
      <c r="C2" s="101" t="s">
        <v>93</v>
      </c>
    </row>
    <row r="3" spans="1:3">
      <c r="A3" s="100" t="s">
        <v>94</v>
      </c>
      <c r="B3" s="100">
        <v>5</v>
      </c>
      <c r="C3" s="101" t="s">
        <v>93</v>
      </c>
    </row>
    <row r="4" spans="1:3">
      <c r="A4" s="100" t="s">
        <v>95</v>
      </c>
      <c r="B4" s="100">
        <v>8</v>
      </c>
      <c r="C4" s="101"/>
    </row>
    <row r="5" spans="1:3">
      <c r="A5" s="100" t="s">
        <v>96</v>
      </c>
      <c r="B5" s="100">
        <v>4</v>
      </c>
      <c r="C5" s="101"/>
    </row>
    <row r="6" spans="1:3">
      <c r="A6" s="100" t="s">
        <v>97</v>
      </c>
      <c r="B6" s="100">
        <v>6</v>
      </c>
      <c r="C6" s="101" t="s">
        <v>93</v>
      </c>
    </row>
    <row r="7" spans="1:3">
      <c r="A7" s="100" t="s">
        <v>98</v>
      </c>
      <c r="B7" s="100">
        <v>5</v>
      </c>
      <c r="C7" s="101"/>
    </row>
    <row r="8" spans="1:3">
      <c r="A8" s="100" t="s">
        <v>99</v>
      </c>
      <c r="B8" s="100">
        <v>8</v>
      </c>
      <c r="C8" s="101"/>
    </row>
    <row r="9" spans="1:3">
      <c r="A9" s="100" t="s">
        <v>100</v>
      </c>
      <c r="B9" s="100">
        <v>10</v>
      </c>
      <c r="C9" s="101"/>
    </row>
    <row r="10" spans="1:3">
      <c r="A10" s="100" t="s">
        <v>101</v>
      </c>
      <c r="B10" s="100">
        <v>9</v>
      </c>
      <c r="C10" s="101"/>
    </row>
    <row r="11" spans="1:3">
      <c r="A11" s="100" t="s">
        <v>102</v>
      </c>
      <c r="B11" s="100">
        <v>7</v>
      </c>
      <c r="C11" s="101"/>
    </row>
    <row r="12" spans="1:3">
      <c r="A12" s="100" t="s">
        <v>103</v>
      </c>
      <c r="B12" s="100">
        <v>6</v>
      </c>
      <c r="C12" s="101" t="s">
        <v>93</v>
      </c>
    </row>
    <row r="13" spans="1:3">
      <c r="A13" s="100" t="s">
        <v>104</v>
      </c>
      <c r="B13" s="100">
        <v>9</v>
      </c>
      <c r="C13" s="101"/>
    </row>
    <row r="14" spans="1:3">
      <c r="A14" s="100" t="s">
        <v>105</v>
      </c>
      <c r="B14" s="100">
        <v>5</v>
      </c>
      <c r="C14" s="101" t="s">
        <v>93</v>
      </c>
    </row>
    <row r="15" spans="1:3">
      <c r="A15" s="102" t="s">
        <v>106</v>
      </c>
      <c r="B15" s="103">
        <f>ROUND(AVERAGE(B2:B14),2)</f>
        <v>6.62</v>
      </c>
      <c r="C15" s="10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8"/>
  <sheetViews>
    <sheetView view="pageBreakPreview" zoomScale="85" zoomScaleNormal="55" zoomScaleSheetLayoutView="85" workbookViewId="0">
      <selection activeCell="A4" sqref="A4:B4"/>
    </sheetView>
  </sheetViews>
  <sheetFormatPr baseColWidth="10" defaultRowHeight="15"/>
  <cols>
    <col min="1" max="1" width="24.28515625" customWidth="1"/>
    <col min="2" max="2" width="23.140625" customWidth="1"/>
    <col min="3" max="3" width="16.42578125" customWidth="1"/>
  </cols>
  <sheetData>
    <row r="1" spans="1:11" ht="15.75" customHeight="1">
      <c r="A1" s="118" t="s">
        <v>68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3" spans="1:11">
      <c r="A3" s="111" t="s">
        <v>19</v>
      </c>
      <c r="B3" s="109" t="s">
        <v>20</v>
      </c>
      <c r="C3" s="36"/>
    </row>
    <row r="4" spans="1:11">
      <c r="A4" s="111" t="s">
        <v>107</v>
      </c>
      <c r="B4" s="109">
        <f>8.5*10^6</f>
        <v>8500000</v>
      </c>
      <c r="C4" s="36"/>
    </row>
    <row r="5" spans="1:11">
      <c r="A5" s="111" t="s">
        <v>22</v>
      </c>
      <c r="B5" s="110">
        <v>0.95</v>
      </c>
      <c r="C5" s="36"/>
    </row>
    <row r="6" spans="1:11">
      <c r="A6" s="111" t="s">
        <v>23</v>
      </c>
      <c r="B6" s="109">
        <v>0.45</v>
      </c>
    </row>
    <row r="7" spans="1:11">
      <c r="A7" s="111" t="s">
        <v>28</v>
      </c>
      <c r="B7" s="109">
        <v>-1.645</v>
      </c>
      <c r="C7" s="36"/>
    </row>
    <row r="8" spans="1:11">
      <c r="A8" s="111" t="s">
        <v>24</v>
      </c>
      <c r="B8" s="109">
        <v>4</v>
      </c>
      <c r="C8" s="36"/>
    </row>
    <row r="9" spans="1:11">
      <c r="A9" s="111" t="s">
        <v>25</v>
      </c>
      <c r="B9" s="109">
        <v>2</v>
      </c>
      <c r="C9" s="36"/>
    </row>
    <row r="10" spans="1:11">
      <c r="A10" s="36"/>
      <c r="B10" s="36"/>
      <c r="C10" s="36"/>
    </row>
    <row r="11" spans="1:11">
      <c r="A11" s="112" t="s">
        <v>63</v>
      </c>
      <c r="B11" s="112" t="s">
        <v>64</v>
      </c>
      <c r="C11" s="112" t="s">
        <v>26</v>
      </c>
      <c r="D11" s="112" t="s">
        <v>27</v>
      </c>
    </row>
    <row r="12" spans="1:11">
      <c r="A12" s="37">
        <v>1</v>
      </c>
      <c r="B12" s="117">
        <v>10</v>
      </c>
      <c r="C12" s="38">
        <f>2555*B12^0.64</f>
        <v>11152.979513736242</v>
      </c>
      <c r="D12" s="91">
        <v>4.29</v>
      </c>
    </row>
    <row r="13" spans="1:11">
      <c r="A13" s="37">
        <v>2</v>
      </c>
      <c r="B13" s="117">
        <v>11</v>
      </c>
      <c r="C13" s="38">
        <f>2555*B13^0.64</f>
        <v>11854.472212084313</v>
      </c>
      <c r="D13" s="91">
        <v>4.21</v>
      </c>
    </row>
    <row r="14" spans="1:11">
      <c r="A14" s="37">
        <v>3</v>
      </c>
      <c r="B14" s="117">
        <v>8</v>
      </c>
      <c r="C14" s="38">
        <f>2555*B14^0.64</f>
        <v>9668.7091495355889</v>
      </c>
      <c r="D14" s="91">
        <v>4.5</v>
      </c>
    </row>
    <row r="15" spans="1:11">
      <c r="A15" s="113"/>
      <c r="B15" s="114"/>
      <c r="C15" s="115"/>
      <c r="D15" s="116"/>
    </row>
    <row r="16" spans="1:11">
      <c r="A16" s="113"/>
      <c r="B16" s="114"/>
      <c r="C16" s="115"/>
      <c r="D16" s="116"/>
    </row>
    <row r="17" spans="1:4">
      <c r="A17" s="113"/>
      <c r="B17" s="114"/>
      <c r="C17" s="115"/>
      <c r="D17" s="116"/>
    </row>
    <row r="18" spans="1:4">
      <c r="A18" s="113"/>
      <c r="B18" s="114"/>
      <c r="C18" s="115"/>
      <c r="D18" s="116"/>
    </row>
    <row r="19" spans="1:4">
      <c r="A19" s="113"/>
      <c r="B19" s="114"/>
      <c r="C19" s="115"/>
      <c r="D19" s="116"/>
    </row>
    <row r="20" spans="1:4">
      <c r="A20" s="113"/>
      <c r="B20" s="114"/>
      <c r="C20" s="115"/>
      <c r="D20" s="116"/>
    </row>
    <row r="21" spans="1:4">
      <c r="A21" s="113"/>
      <c r="B21" s="114"/>
      <c r="C21" s="115"/>
      <c r="D21" s="116"/>
    </row>
    <row r="22" spans="1:4">
      <c r="A22" s="113"/>
      <c r="B22" s="114"/>
      <c r="C22" s="115"/>
      <c r="D22" s="116"/>
    </row>
    <row r="23" spans="1:4">
      <c r="A23" s="113"/>
      <c r="B23" s="114"/>
      <c r="C23" s="115"/>
      <c r="D23" s="116"/>
    </row>
    <row r="24" spans="1:4">
      <c r="A24" s="113"/>
      <c r="B24" s="114"/>
      <c r="C24" s="115"/>
      <c r="D24" s="116"/>
    </row>
    <row r="25" spans="1:4">
      <c r="A25" s="113"/>
      <c r="B25" s="114"/>
      <c r="C25" s="115"/>
      <c r="D25" s="116"/>
    </row>
    <row r="26" spans="1:4">
      <c r="A26" s="113"/>
      <c r="B26" s="114"/>
      <c r="C26" s="115"/>
      <c r="D26" s="116"/>
    </row>
    <row r="27" spans="1:4">
      <c r="A27" s="113"/>
      <c r="B27" s="114"/>
      <c r="C27" s="115"/>
      <c r="D27" s="116"/>
    </row>
    <row r="28" spans="1:4">
      <c r="A28" s="113"/>
      <c r="B28" s="114"/>
      <c r="C28" s="115"/>
      <c r="D28" s="116"/>
    </row>
    <row r="29" spans="1:4">
      <c r="A29" s="113"/>
      <c r="B29" s="114"/>
      <c r="C29" s="115"/>
      <c r="D29" s="116"/>
    </row>
    <row r="30" spans="1:4">
      <c r="A30" s="113"/>
      <c r="B30" s="114"/>
      <c r="C30" s="115"/>
      <c r="D30" s="116"/>
    </row>
    <row r="31" spans="1:4">
      <c r="A31" s="113"/>
      <c r="B31" s="114"/>
      <c r="C31" s="115"/>
      <c r="D31" s="116"/>
    </row>
    <row r="32" spans="1:4">
      <c r="A32" s="113"/>
      <c r="B32" s="114"/>
      <c r="C32" s="115"/>
      <c r="D32" s="116"/>
    </row>
    <row r="33" spans="1:4">
      <c r="A33" s="113"/>
      <c r="B33" s="114"/>
      <c r="C33" s="115"/>
      <c r="D33" s="116"/>
    </row>
    <row r="34" spans="1:4">
      <c r="A34" s="113"/>
      <c r="B34" s="114"/>
      <c r="C34" s="115"/>
      <c r="D34" s="116"/>
    </row>
    <row r="35" spans="1:4">
      <c r="A35" s="113"/>
      <c r="B35" s="114"/>
      <c r="C35" s="115"/>
      <c r="D35" s="116"/>
    </row>
    <row r="36" spans="1:4">
      <c r="A36" s="113"/>
      <c r="B36" s="114"/>
      <c r="C36" s="115"/>
      <c r="D36" s="116"/>
    </row>
    <row r="37" spans="1:4">
      <c r="A37" s="113"/>
      <c r="B37" s="114"/>
      <c r="C37" s="115"/>
      <c r="D37" s="116"/>
    </row>
    <row r="38" spans="1:4">
      <c r="A38" s="113"/>
      <c r="B38" s="114"/>
      <c r="C38" s="115"/>
      <c r="D38" s="116"/>
    </row>
    <row r="39" spans="1:4">
      <c r="A39" s="113"/>
      <c r="B39" s="114"/>
      <c r="C39" s="115"/>
      <c r="D39" s="116"/>
    </row>
    <row r="40" spans="1:4">
      <c r="A40" s="113"/>
      <c r="B40" s="114"/>
      <c r="C40" s="115"/>
      <c r="D40" s="116"/>
    </row>
    <row r="41" spans="1:4">
      <c r="A41" s="113"/>
      <c r="B41" s="114"/>
      <c r="C41" s="115"/>
      <c r="D41" s="116"/>
    </row>
    <row r="42" spans="1:4">
      <c r="A42" s="113"/>
      <c r="B42" s="114"/>
      <c r="C42" s="115"/>
      <c r="D42" s="116"/>
    </row>
    <row r="43" spans="1:4">
      <c r="A43" s="113"/>
      <c r="B43" s="114"/>
      <c r="C43" s="115"/>
      <c r="D43" s="116"/>
    </row>
    <row r="44" spans="1:4">
      <c r="A44" s="113"/>
      <c r="B44" s="114"/>
      <c r="C44" s="115"/>
      <c r="D44" s="116"/>
    </row>
    <row r="45" spans="1:4">
      <c r="A45" s="113"/>
      <c r="B45" s="114"/>
      <c r="C45" s="115"/>
      <c r="D45" s="116"/>
    </row>
    <row r="46" spans="1:4">
      <c r="A46" s="113"/>
      <c r="B46" s="114"/>
      <c r="C46" s="115"/>
      <c r="D46" s="116"/>
    </row>
    <row r="47" spans="1:4">
      <c r="A47" s="113"/>
      <c r="B47" s="114"/>
      <c r="C47" s="115"/>
      <c r="D47" s="116"/>
    </row>
    <row r="49" spans="1:6">
      <c r="A49" s="74" t="s">
        <v>65</v>
      </c>
      <c r="B49" s="74"/>
      <c r="C49" s="74"/>
      <c r="D49" s="74"/>
      <c r="E49" s="74"/>
      <c r="F49" s="74" t="s">
        <v>66</v>
      </c>
    </row>
    <row r="78" spans="1:1">
      <c r="A78" s="74" t="s">
        <v>67</v>
      </c>
    </row>
  </sheetData>
  <mergeCells count="1">
    <mergeCell ref="A1:K1"/>
  </mergeCells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4"/>
  <sheetViews>
    <sheetView view="pageBreakPreview" zoomScale="40" zoomScaleNormal="85" zoomScaleSheetLayoutView="40" workbookViewId="0">
      <selection activeCell="D8" sqref="D8"/>
    </sheetView>
  </sheetViews>
  <sheetFormatPr baseColWidth="10" defaultRowHeight="15"/>
  <cols>
    <col min="1" max="1" width="16.7109375" customWidth="1"/>
    <col min="2" max="2" width="18.5703125" customWidth="1"/>
    <col min="3" max="3" width="16" customWidth="1"/>
    <col min="6" max="6" width="7.42578125" customWidth="1"/>
    <col min="7" max="7" width="18.42578125" customWidth="1"/>
    <col min="11" max="11" width="12.140625" customWidth="1"/>
  </cols>
  <sheetData>
    <row r="1" spans="1:11" ht="21" customHeight="1">
      <c r="A1" s="125" t="s">
        <v>69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 ht="15.75">
      <c r="A2" s="75"/>
      <c r="B2" s="76"/>
      <c r="C2" s="76"/>
      <c r="D2" s="76"/>
      <c r="E2" s="76"/>
      <c r="F2" s="76"/>
      <c r="G2" s="76"/>
      <c r="H2" s="76"/>
      <c r="I2" s="76"/>
      <c r="J2" s="76"/>
      <c r="K2" s="76"/>
    </row>
    <row r="3" spans="1:11">
      <c r="A3" s="112" t="s">
        <v>63</v>
      </c>
      <c r="B3" s="112" t="s">
        <v>64</v>
      </c>
      <c r="C3" s="112" t="s">
        <v>26</v>
      </c>
      <c r="D3" s="112" t="s">
        <v>27</v>
      </c>
    </row>
    <row r="4" spans="1:11">
      <c r="A4" s="37">
        <f>'DISEÑO AASTHO 1993'!A12</f>
        <v>1</v>
      </c>
      <c r="B4" s="117">
        <f>'DISEÑO AASTHO 1993'!B12</f>
        <v>10</v>
      </c>
      <c r="C4" s="38">
        <f>2555*B4^0.64</f>
        <v>11152.979513736242</v>
      </c>
      <c r="D4" s="91">
        <f>'DISEÑO AASTHO 1993'!D12</f>
        <v>4.29</v>
      </c>
    </row>
    <row r="5" spans="1:11">
      <c r="A5" s="37">
        <f>'DISEÑO AASTHO 1993'!A13</f>
        <v>2</v>
      </c>
      <c r="B5" s="117">
        <f>'DISEÑO AASTHO 1993'!B13</f>
        <v>11</v>
      </c>
      <c r="C5" s="38">
        <f>2555*B5^0.64</f>
        <v>11854.472212084313</v>
      </c>
      <c r="D5" s="91">
        <f>'DISEÑO AASTHO 1993'!D13</f>
        <v>4.21</v>
      </c>
    </row>
    <row r="6" spans="1:11">
      <c r="A6" s="37">
        <f>'DISEÑO AASTHO 1993'!A14</f>
        <v>3</v>
      </c>
      <c r="B6" s="117">
        <f>'DISEÑO AASTHO 1993'!B14</f>
        <v>8</v>
      </c>
      <c r="C6" s="38">
        <f>2555*B6^0.64</f>
        <v>9668.7091495355889</v>
      </c>
      <c r="D6" s="91">
        <f>'DISEÑO AASTHO 1993'!D14</f>
        <v>4.5</v>
      </c>
    </row>
    <row r="8" spans="1:11">
      <c r="A8" s="111" t="s">
        <v>107</v>
      </c>
      <c r="B8" s="109">
        <f>'DISEÑO AASTHO 1993'!B4</f>
        <v>8500000</v>
      </c>
    </row>
    <row r="25" spans="1:11">
      <c r="A25" s="78" t="s">
        <v>70</v>
      </c>
    </row>
    <row r="26" spans="1:11">
      <c r="A26" s="78"/>
    </row>
    <row r="27" spans="1:11">
      <c r="A27" s="47" t="s">
        <v>29</v>
      </c>
      <c r="B27" s="92">
        <v>4</v>
      </c>
      <c r="C27" t="s">
        <v>39</v>
      </c>
    </row>
    <row r="28" spans="1:11">
      <c r="A28" s="47" t="s">
        <v>30</v>
      </c>
      <c r="B28" s="92">
        <v>6</v>
      </c>
      <c r="C28" t="s">
        <v>39</v>
      </c>
    </row>
    <row r="30" spans="1:11">
      <c r="A30" s="126" t="s">
        <v>72</v>
      </c>
      <c r="B30" s="126"/>
      <c r="C30" s="126"/>
      <c r="D30" s="126"/>
      <c r="E30" s="126"/>
      <c r="G30" s="126" t="s">
        <v>73</v>
      </c>
      <c r="H30" s="126"/>
      <c r="I30" s="126"/>
      <c r="J30" s="126"/>
      <c r="K30" s="126"/>
    </row>
    <row r="31" spans="1:11">
      <c r="A31" s="46"/>
      <c r="G31" s="46"/>
    </row>
    <row r="32" spans="1:11">
      <c r="A32" s="46" t="s">
        <v>71</v>
      </c>
      <c r="G32" s="46" t="s">
        <v>71</v>
      </c>
    </row>
    <row r="33" spans="1:11">
      <c r="A33" s="46"/>
    </row>
    <row r="34" spans="1:11">
      <c r="A34" s="39" t="s">
        <v>27</v>
      </c>
      <c r="B34" s="94">
        <f>$D$4</f>
        <v>4.29</v>
      </c>
      <c r="C34" s="41"/>
      <c r="D34" s="41"/>
      <c r="E34" s="41"/>
      <c r="G34" s="39" t="s">
        <v>27</v>
      </c>
      <c r="H34" s="94">
        <f>B34</f>
        <v>4.29</v>
      </c>
      <c r="I34" s="41"/>
      <c r="J34" s="41"/>
      <c r="K34" s="41"/>
    </row>
    <row r="35" spans="1:11">
      <c r="A35" s="39" t="s">
        <v>35</v>
      </c>
      <c r="B35" s="39" t="s">
        <v>48</v>
      </c>
      <c r="C35" s="39" t="s">
        <v>36</v>
      </c>
      <c r="D35" s="42" t="s">
        <v>76</v>
      </c>
      <c r="E35" s="42" t="s">
        <v>37</v>
      </c>
      <c r="G35" s="39" t="s">
        <v>35</v>
      </c>
      <c r="H35" s="39" t="s">
        <v>48</v>
      </c>
      <c r="I35" s="39" t="s">
        <v>36</v>
      </c>
      <c r="J35" s="42" t="s">
        <v>76</v>
      </c>
      <c r="K35" s="42" t="s">
        <v>37</v>
      </c>
    </row>
    <row r="36" spans="1:11">
      <c r="A36" s="39" t="s">
        <v>31</v>
      </c>
      <c r="B36" s="93">
        <v>450000</v>
      </c>
      <c r="C36" s="44">
        <v>0.44</v>
      </c>
      <c r="D36" s="95">
        <f>$B$27</f>
        <v>4</v>
      </c>
      <c r="E36" s="45" t="s">
        <v>38</v>
      </c>
      <c r="G36" s="39" t="s">
        <v>31</v>
      </c>
      <c r="H36" s="93">
        <v>450000</v>
      </c>
      <c r="I36" s="44">
        <v>0.44</v>
      </c>
      <c r="J36" s="96">
        <f>$B$27</f>
        <v>4</v>
      </c>
      <c r="K36" s="45" t="s">
        <v>38</v>
      </c>
    </row>
    <row r="37" spans="1:11">
      <c r="A37" s="43"/>
      <c r="B37" s="43"/>
      <c r="C37" s="44"/>
      <c r="D37" s="95"/>
      <c r="E37" s="45"/>
      <c r="G37" s="39" t="s">
        <v>32</v>
      </c>
      <c r="H37" s="93">
        <v>30000</v>
      </c>
      <c r="I37" s="44">
        <v>0.14000000000000001</v>
      </c>
      <c r="J37" s="96">
        <f>$B$28</f>
        <v>6</v>
      </c>
      <c r="K37" s="45">
        <v>1</v>
      </c>
    </row>
    <row r="38" spans="1:11">
      <c r="A38" s="39" t="s">
        <v>32</v>
      </c>
      <c r="B38" s="93">
        <v>30000</v>
      </c>
      <c r="C38" s="44">
        <v>0.14000000000000001</v>
      </c>
      <c r="D38" s="95">
        <f>ROUNDUP((B34-(C36*D36+C37*D37*E37))/(C38*E38),0)</f>
        <v>19</v>
      </c>
      <c r="E38" s="45">
        <v>1</v>
      </c>
      <c r="G38" s="39" t="s">
        <v>33</v>
      </c>
      <c r="H38" s="93">
        <v>15000</v>
      </c>
      <c r="I38" s="44">
        <v>0.11</v>
      </c>
      <c r="J38" s="96">
        <f>ROUNDUP((H34-(I36*J36+I37*J37*K37))/(I38*K38),0)</f>
        <v>16</v>
      </c>
      <c r="K38" s="45">
        <v>1</v>
      </c>
    </row>
    <row r="39" spans="1:11">
      <c r="A39" s="79"/>
      <c r="B39" s="80"/>
      <c r="C39" s="81"/>
      <c r="D39" s="81"/>
      <c r="E39" s="82"/>
      <c r="G39" s="79"/>
      <c r="H39" s="80"/>
      <c r="I39" s="81"/>
      <c r="J39" s="81"/>
      <c r="K39" s="82"/>
    </row>
    <row r="40" spans="1:11">
      <c r="A40" s="46" t="s">
        <v>75</v>
      </c>
      <c r="G40" s="46" t="s">
        <v>75</v>
      </c>
      <c r="H40" s="80"/>
      <c r="I40" s="81"/>
      <c r="J40" s="81"/>
      <c r="K40" s="82"/>
    </row>
    <row r="42" spans="1:11">
      <c r="A42" s="39" t="s">
        <v>27</v>
      </c>
      <c r="B42" s="94">
        <f>$D$5</f>
        <v>4.21</v>
      </c>
      <c r="C42" s="41"/>
      <c r="D42" s="41"/>
      <c r="E42" s="41"/>
      <c r="G42" s="39" t="s">
        <v>27</v>
      </c>
      <c r="H42" s="94">
        <f>B42</f>
        <v>4.21</v>
      </c>
      <c r="I42" s="41"/>
      <c r="J42" s="41"/>
      <c r="K42" s="41"/>
    </row>
    <row r="43" spans="1:11">
      <c r="A43" s="39" t="s">
        <v>35</v>
      </c>
      <c r="B43" s="39" t="s">
        <v>48</v>
      </c>
      <c r="C43" s="39" t="s">
        <v>36</v>
      </c>
      <c r="D43" s="42" t="s">
        <v>76</v>
      </c>
      <c r="E43" s="42" t="s">
        <v>37</v>
      </c>
      <c r="G43" s="39" t="s">
        <v>35</v>
      </c>
      <c r="H43" s="39" t="s">
        <v>48</v>
      </c>
      <c r="I43" s="39" t="s">
        <v>36</v>
      </c>
      <c r="J43" s="42" t="s">
        <v>76</v>
      </c>
      <c r="K43" s="42" t="s">
        <v>37</v>
      </c>
    </row>
    <row r="44" spans="1:11">
      <c r="A44" s="39" t="s">
        <v>31</v>
      </c>
      <c r="B44" s="43">
        <f>$B$36</f>
        <v>450000</v>
      </c>
      <c r="C44" s="44">
        <f>$C$36</f>
        <v>0.44</v>
      </c>
      <c r="D44" s="95">
        <f>$B$27</f>
        <v>4</v>
      </c>
      <c r="E44" s="45" t="str">
        <f>$E$36</f>
        <v>-</v>
      </c>
      <c r="G44" s="39" t="s">
        <v>31</v>
      </c>
      <c r="H44" s="43">
        <f>$H$36</f>
        <v>450000</v>
      </c>
      <c r="I44" s="44">
        <f>$I$36</f>
        <v>0.44</v>
      </c>
      <c r="J44" s="96">
        <f>$B$27</f>
        <v>4</v>
      </c>
      <c r="K44" s="45" t="str">
        <f>$K$36</f>
        <v>-</v>
      </c>
    </row>
    <row r="45" spans="1:11">
      <c r="A45" s="43"/>
      <c r="B45" s="43"/>
      <c r="C45" s="44"/>
      <c r="D45" s="95"/>
      <c r="E45" s="45"/>
      <c r="G45" s="39" t="s">
        <v>32</v>
      </c>
      <c r="H45" s="43">
        <f>$H$37</f>
        <v>30000</v>
      </c>
      <c r="I45" s="44">
        <f>$I$37</f>
        <v>0.14000000000000001</v>
      </c>
      <c r="J45" s="96">
        <f>$B$28</f>
        <v>6</v>
      </c>
      <c r="K45" s="45">
        <f>$K$37</f>
        <v>1</v>
      </c>
    </row>
    <row r="46" spans="1:11">
      <c r="A46" s="39" t="s">
        <v>32</v>
      </c>
      <c r="B46" s="43">
        <f>$B$38</f>
        <v>30000</v>
      </c>
      <c r="C46" s="44">
        <f>$C$38</f>
        <v>0.14000000000000001</v>
      </c>
      <c r="D46" s="95">
        <f>ROUNDUP((B42-(C44*D44+C45*D45*E45))/(C46*E46),0)</f>
        <v>18</v>
      </c>
      <c r="E46" s="45">
        <f>$E$38</f>
        <v>1</v>
      </c>
      <c r="G46" s="39" t="s">
        <v>33</v>
      </c>
      <c r="H46" s="43">
        <f>$H$38</f>
        <v>15000</v>
      </c>
      <c r="I46" s="44">
        <f>$I$38</f>
        <v>0.11</v>
      </c>
      <c r="J46" s="96">
        <f>ROUNDUP((H42-(I44*J44+I45*J45*K45))/(I46*K46),0)</f>
        <v>15</v>
      </c>
      <c r="K46" s="45">
        <f>$K$38</f>
        <v>1</v>
      </c>
    </row>
    <row r="47" spans="1:11">
      <c r="A47" s="79"/>
      <c r="B47" s="80"/>
      <c r="C47" s="81"/>
      <c r="D47" s="81"/>
      <c r="E47" s="82"/>
      <c r="G47" s="79"/>
      <c r="H47" s="80"/>
      <c r="I47" s="81"/>
      <c r="J47" s="81"/>
      <c r="K47" s="82"/>
    </row>
    <row r="48" spans="1:11">
      <c r="A48" s="46" t="s">
        <v>74</v>
      </c>
      <c r="G48" s="46" t="s">
        <v>74</v>
      </c>
      <c r="H48" s="80"/>
      <c r="I48" s="81"/>
      <c r="J48" s="81"/>
      <c r="K48" s="82"/>
    </row>
    <row r="50" spans="1:11">
      <c r="A50" s="39" t="s">
        <v>27</v>
      </c>
      <c r="B50" s="94">
        <f>$D$6</f>
        <v>4.5</v>
      </c>
      <c r="C50" s="41"/>
      <c r="D50" s="41"/>
      <c r="E50" s="41"/>
      <c r="G50" s="39" t="s">
        <v>27</v>
      </c>
      <c r="H50" s="94">
        <f>B50</f>
        <v>4.5</v>
      </c>
      <c r="I50" s="41"/>
      <c r="J50" s="41"/>
      <c r="K50" s="41"/>
    </row>
    <row r="51" spans="1:11">
      <c r="A51" s="39" t="s">
        <v>35</v>
      </c>
      <c r="B51" s="39" t="s">
        <v>48</v>
      </c>
      <c r="C51" s="39" t="s">
        <v>36</v>
      </c>
      <c r="D51" s="42" t="s">
        <v>76</v>
      </c>
      <c r="E51" s="42" t="s">
        <v>37</v>
      </c>
      <c r="G51" s="39" t="s">
        <v>35</v>
      </c>
      <c r="H51" s="39" t="s">
        <v>48</v>
      </c>
      <c r="I51" s="39" t="s">
        <v>36</v>
      </c>
      <c r="J51" s="42" t="s">
        <v>76</v>
      </c>
      <c r="K51" s="42" t="s">
        <v>37</v>
      </c>
    </row>
    <row r="52" spans="1:11">
      <c r="A52" s="39" t="s">
        <v>31</v>
      </c>
      <c r="B52" s="43">
        <f>$B$36</f>
        <v>450000</v>
      </c>
      <c r="C52" s="44">
        <f>$C$36</f>
        <v>0.44</v>
      </c>
      <c r="D52" s="95">
        <f>$B$27</f>
        <v>4</v>
      </c>
      <c r="E52" s="45" t="str">
        <f>$E$36</f>
        <v>-</v>
      </c>
      <c r="G52" s="39" t="s">
        <v>31</v>
      </c>
      <c r="H52" s="43">
        <f>$H$36</f>
        <v>450000</v>
      </c>
      <c r="I52" s="44">
        <f>$I$36</f>
        <v>0.44</v>
      </c>
      <c r="J52" s="96">
        <f>$B$27</f>
        <v>4</v>
      </c>
      <c r="K52" s="45" t="str">
        <f>$K$36</f>
        <v>-</v>
      </c>
    </row>
    <row r="53" spans="1:11">
      <c r="A53" s="43"/>
      <c r="B53" s="43"/>
      <c r="C53" s="44"/>
      <c r="D53" s="95"/>
      <c r="E53" s="45"/>
      <c r="G53" s="39" t="s">
        <v>32</v>
      </c>
      <c r="H53" s="43">
        <f>$H$37</f>
        <v>30000</v>
      </c>
      <c r="I53" s="44">
        <f>$I$37</f>
        <v>0.14000000000000001</v>
      </c>
      <c r="J53" s="96">
        <f>$B$28</f>
        <v>6</v>
      </c>
      <c r="K53" s="45">
        <f>$K$37</f>
        <v>1</v>
      </c>
    </row>
    <row r="54" spans="1:11">
      <c r="A54" s="39" t="s">
        <v>32</v>
      </c>
      <c r="B54" s="43">
        <f>$B$38</f>
        <v>30000</v>
      </c>
      <c r="C54" s="44">
        <f>$C$38</f>
        <v>0.14000000000000001</v>
      </c>
      <c r="D54" s="95">
        <f>ROUNDUP((B50-(C52*D52+C53*D53*E53))/(C54*E54),0)</f>
        <v>20</v>
      </c>
      <c r="E54" s="45">
        <f>$E$38</f>
        <v>1</v>
      </c>
      <c r="G54" s="39" t="s">
        <v>33</v>
      </c>
      <c r="H54" s="43">
        <f>$H$38</f>
        <v>15000</v>
      </c>
      <c r="I54" s="44">
        <f>$I$38</f>
        <v>0.11</v>
      </c>
      <c r="J54" s="96">
        <f>ROUNDUP((H50-(I52*J52+I53*J53*K53))/(I54*K54),0)</f>
        <v>18</v>
      </c>
      <c r="K54" s="45">
        <f>$K$38</f>
        <v>1</v>
      </c>
    </row>
  </sheetData>
  <mergeCells count="3">
    <mergeCell ref="A1:K1"/>
    <mergeCell ref="A30:E30"/>
    <mergeCell ref="G30:K30"/>
  </mergeCells>
  <pageMargins left="0.7" right="0.7" top="0.75" bottom="0.75" header="0.3" footer="0.3"/>
  <pageSetup paperSize="9" scale="40" orientation="portrait" r:id="rId1"/>
  <colBreaks count="2" manualBreakCount="2">
    <brk id="11" max="54" man="1"/>
    <brk id="30" max="5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5"/>
  <sheetViews>
    <sheetView view="pageBreakPreview" zoomScale="70" zoomScaleNormal="70" zoomScaleSheetLayoutView="70" workbookViewId="0">
      <selection activeCell="F9" sqref="F9"/>
    </sheetView>
  </sheetViews>
  <sheetFormatPr baseColWidth="10" defaultRowHeight="15"/>
  <cols>
    <col min="1" max="1" width="25.5703125" customWidth="1"/>
    <col min="2" max="2" width="19.85546875" customWidth="1"/>
    <col min="3" max="3" width="13.28515625" customWidth="1"/>
    <col min="5" max="5" width="21" customWidth="1"/>
    <col min="6" max="6" width="22.5703125" customWidth="1"/>
    <col min="7" max="7" width="15.140625" customWidth="1"/>
  </cols>
  <sheetData>
    <row r="1" spans="1:7" ht="15.75">
      <c r="A1" s="125" t="s">
        <v>80</v>
      </c>
      <c r="B1" s="125"/>
      <c r="C1" s="125"/>
      <c r="D1" s="125"/>
      <c r="E1" s="125"/>
      <c r="F1" s="125"/>
      <c r="G1" s="125"/>
    </row>
    <row r="2" spans="1:7" ht="15.75">
      <c r="A2" s="83"/>
      <c r="B2" s="83"/>
      <c r="C2" s="83"/>
      <c r="D2" s="83"/>
      <c r="E2" s="83"/>
      <c r="F2" s="83"/>
      <c r="G2" s="83"/>
    </row>
    <row r="3" spans="1:7">
      <c r="A3" s="111" t="s">
        <v>19</v>
      </c>
      <c r="B3" s="109" t="str">
        <f>'DISEÑO AASTHO 1993'!B3</f>
        <v>20 años</v>
      </c>
    </row>
    <row r="4" spans="1:7">
      <c r="A4" s="111" t="s">
        <v>21</v>
      </c>
      <c r="B4" s="109">
        <f>'DISEÑO AASTHO 1993'!B4</f>
        <v>8500000</v>
      </c>
    </row>
    <row r="5" spans="1:7">
      <c r="A5" s="111" t="s">
        <v>22</v>
      </c>
      <c r="B5" s="110">
        <f>'DISEÑO AASTHO 1993'!B5</f>
        <v>0.95</v>
      </c>
    </row>
    <row r="6" spans="1:7">
      <c r="A6" s="111" t="s">
        <v>23</v>
      </c>
      <c r="B6" s="109">
        <f>'DISEÑO AASTHO 1993'!B6</f>
        <v>0.45</v>
      </c>
    </row>
    <row r="7" spans="1:7">
      <c r="A7" s="111" t="s">
        <v>28</v>
      </c>
      <c r="B7" s="109">
        <f>'DISEÑO AASTHO 1993'!B7</f>
        <v>-1.645</v>
      </c>
    </row>
    <row r="8" spans="1:7">
      <c r="A8" s="111" t="s">
        <v>24</v>
      </c>
      <c r="B8" s="109">
        <f>'DISEÑO AASTHO 1993'!B8</f>
        <v>4</v>
      </c>
    </row>
    <row r="9" spans="1:7">
      <c r="A9" s="111" t="s">
        <v>25</v>
      </c>
      <c r="B9" s="109">
        <f>'DISEÑO AASTHO 1993'!B9</f>
        <v>2</v>
      </c>
    </row>
    <row r="11" spans="1:7">
      <c r="A11" s="112" t="s">
        <v>63</v>
      </c>
      <c r="B11" s="112" t="s">
        <v>64</v>
      </c>
      <c r="C11" s="112" t="s">
        <v>26</v>
      </c>
      <c r="D11" s="112" t="s">
        <v>27</v>
      </c>
    </row>
    <row r="12" spans="1:7">
      <c r="A12" s="37">
        <v>1</v>
      </c>
      <c r="B12" s="117">
        <f>'MET ESPESORES MÍNIMOS'!B4</f>
        <v>10</v>
      </c>
      <c r="C12" s="38">
        <f>2555*B12^0.64</f>
        <v>11152.979513736242</v>
      </c>
      <c r="D12" s="91">
        <v>4.29</v>
      </c>
    </row>
    <row r="13" spans="1:7">
      <c r="A13" s="37">
        <v>2</v>
      </c>
      <c r="B13" s="117">
        <f>'MET ESPESORES MÍNIMOS'!B5</f>
        <v>11</v>
      </c>
      <c r="C13" s="38">
        <f>2555*B13^0.64</f>
        <v>11854.472212084313</v>
      </c>
      <c r="D13" s="91">
        <v>4.21</v>
      </c>
    </row>
    <row r="14" spans="1:7">
      <c r="A14" s="37">
        <v>3</v>
      </c>
      <c r="B14" s="117">
        <f>'MET ESPESORES MÍNIMOS'!B6</f>
        <v>8</v>
      </c>
      <c r="C14" s="38">
        <f>2555*B14^0.64</f>
        <v>9668.7091495355889</v>
      </c>
      <c r="D14" s="91">
        <v>4.5</v>
      </c>
    </row>
    <row r="16" spans="1:7">
      <c r="A16" s="77" t="s">
        <v>21</v>
      </c>
      <c r="B16" s="49">
        <f>'DISEÑO AASTHO 1993'!B4</f>
        <v>8500000</v>
      </c>
    </row>
    <row r="17" spans="1:7">
      <c r="A17" s="48"/>
      <c r="B17" s="50"/>
    </row>
    <row r="19" spans="1:7">
      <c r="A19" s="52" t="s">
        <v>77</v>
      </c>
      <c r="B19" s="51"/>
      <c r="E19" s="52" t="s">
        <v>78</v>
      </c>
      <c r="F19" s="51"/>
    </row>
    <row r="20" spans="1:7">
      <c r="A20" s="52"/>
      <c r="B20" s="51"/>
      <c r="E20" s="52"/>
      <c r="F20" s="51"/>
    </row>
    <row r="21" spans="1:7">
      <c r="A21" s="84" t="s">
        <v>35</v>
      </c>
      <c r="B21" s="84" t="s">
        <v>48</v>
      </c>
      <c r="E21" s="84" t="s">
        <v>35</v>
      </c>
      <c r="F21" s="84" t="s">
        <v>48</v>
      </c>
    </row>
    <row r="22" spans="1:7">
      <c r="A22" s="53" t="s">
        <v>41</v>
      </c>
      <c r="B22" s="53">
        <f>'MET ESPESORES MÍNIMOS'!$B$36</f>
        <v>450000</v>
      </c>
      <c r="E22" s="53" t="s">
        <v>41</v>
      </c>
      <c r="F22" s="53">
        <f>'MET ESPESORES MÍNIMOS'!H36</f>
        <v>450000</v>
      </c>
    </row>
    <row r="23" spans="1:7">
      <c r="A23" s="53" t="s">
        <v>32</v>
      </c>
      <c r="B23" s="53">
        <f>'MET ESPESORES MÍNIMOS'!$B$38</f>
        <v>30000</v>
      </c>
      <c r="E23" s="53" t="s">
        <v>32</v>
      </c>
      <c r="F23" s="53">
        <f>'MET ESPESORES MÍNIMOS'!H37</f>
        <v>30000</v>
      </c>
    </row>
    <row r="24" spans="1:7">
      <c r="E24" s="53" t="s">
        <v>33</v>
      </c>
      <c r="F24" s="53">
        <f>'MET ESPESORES MÍNIMOS'!H38</f>
        <v>15000</v>
      </c>
    </row>
    <row r="29" spans="1:7">
      <c r="A29" s="52" t="s">
        <v>79</v>
      </c>
    </row>
    <row r="31" spans="1:7">
      <c r="A31" s="126" t="s">
        <v>72</v>
      </c>
      <c r="B31" s="126"/>
      <c r="C31" s="126"/>
      <c r="E31" s="126" t="s">
        <v>73</v>
      </c>
      <c r="F31" s="126"/>
      <c r="G31" s="126"/>
    </row>
    <row r="32" spans="1:7">
      <c r="A32" s="85"/>
      <c r="B32" s="85"/>
      <c r="C32" s="85"/>
      <c r="F32" s="85"/>
      <c r="G32" s="85"/>
    </row>
    <row r="33" spans="1:7">
      <c r="A33" s="46" t="s">
        <v>71</v>
      </c>
      <c r="E33" s="46" t="s">
        <v>71</v>
      </c>
      <c r="G33" s="85"/>
    </row>
    <row r="35" spans="1:7">
      <c r="A35" s="54" t="s">
        <v>27</v>
      </c>
      <c r="B35" s="40">
        <f>D12</f>
        <v>4.29</v>
      </c>
      <c r="C35" s="60"/>
      <c r="E35" s="57" t="s">
        <v>27</v>
      </c>
      <c r="F35" s="55">
        <f>D12</f>
        <v>4.29</v>
      </c>
    </row>
    <row r="36" spans="1:7">
      <c r="A36" s="54" t="s">
        <v>34</v>
      </c>
      <c r="B36" s="24">
        <f>B23</f>
        <v>30000</v>
      </c>
      <c r="C36" s="60"/>
      <c r="E36" s="57" t="s">
        <v>34</v>
      </c>
      <c r="F36" s="24">
        <f>F23</f>
        <v>30000</v>
      </c>
    </row>
    <row r="37" spans="1:7">
      <c r="A37" s="54" t="s">
        <v>42</v>
      </c>
      <c r="B37" s="89">
        <v>3.03</v>
      </c>
      <c r="C37" s="60"/>
      <c r="E37" s="57" t="s">
        <v>42</v>
      </c>
      <c r="F37" s="89">
        <v>3.03</v>
      </c>
    </row>
    <row r="38" spans="1:7">
      <c r="A38" s="54" t="s">
        <v>40</v>
      </c>
      <c r="B38" s="56">
        <f>'MET ESPESORES MÍNIMOS'!C36</f>
        <v>0.44</v>
      </c>
      <c r="C38" s="60"/>
      <c r="E38" s="57" t="s">
        <v>40</v>
      </c>
      <c r="F38" s="56">
        <f>'MET ESPESORES MÍNIMOS'!I36</f>
        <v>0.44</v>
      </c>
    </row>
    <row r="39" spans="1:7">
      <c r="A39" s="54" t="s">
        <v>29</v>
      </c>
      <c r="B39" s="47">
        <f>ROUNDUP(B37/B38,0)</f>
        <v>7</v>
      </c>
      <c r="C39" s="60" t="s">
        <v>39</v>
      </c>
      <c r="E39" s="57" t="s">
        <v>29</v>
      </c>
      <c r="F39" s="47">
        <f>ROUNDUP(F37/F38,0)</f>
        <v>7</v>
      </c>
      <c r="G39" s="59" t="s">
        <v>39</v>
      </c>
    </row>
    <row r="40" spans="1:7">
      <c r="A40" s="54" t="s">
        <v>43</v>
      </c>
      <c r="B40" s="88">
        <f>'MET ESPESORES MÍNIMOS'!C38</f>
        <v>0.14000000000000001</v>
      </c>
      <c r="C40" s="60"/>
      <c r="E40" s="57" t="s">
        <v>34</v>
      </c>
      <c r="F40" s="24">
        <f>F24</f>
        <v>15000</v>
      </c>
      <c r="G40" s="59"/>
    </row>
    <row r="41" spans="1:7">
      <c r="A41" s="54" t="s">
        <v>44</v>
      </c>
      <c r="B41" s="56">
        <f>'MET ESPESORES MÍNIMOS'!E38</f>
        <v>1</v>
      </c>
      <c r="C41" s="60"/>
      <c r="E41" s="57" t="s">
        <v>42</v>
      </c>
      <c r="F41" s="89">
        <v>3.88</v>
      </c>
      <c r="G41" s="59"/>
    </row>
    <row r="42" spans="1:7">
      <c r="A42" s="54" t="s">
        <v>30</v>
      </c>
      <c r="B42" s="47">
        <f>ROUNDUP((B35-(B38*B39))/(B40*B41),0)</f>
        <v>9</v>
      </c>
      <c r="C42" s="60" t="s">
        <v>39</v>
      </c>
      <c r="E42" s="57" t="s">
        <v>43</v>
      </c>
      <c r="F42" s="56">
        <f>'MET ESPESORES MÍNIMOS'!I37</f>
        <v>0.14000000000000001</v>
      </c>
      <c r="G42" s="59"/>
    </row>
    <row r="43" spans="1:7">
      <c r="C43" s="60"/>
      <c r="E43" s="57" t="s">
        <v>44</v>
      </c>
      <c r="F43" s="56">
        <f>'MET ESPESORES MÍNIMOS'!K37</f>
        <v>1</v>
      </c>
      <c r="G43" s="59"/>
    </row>
    <row r="44" spans="1:7">
      <c r="C44" s="60"/>
      <c r="E44" s="57" t="s">
        <v>30</v>
      </c>
      <c r="F44" s="47">
        <f>ROUNDUP((F41-(F38*F39))/(F42*F43),0)</f>
        <v>6</v>
      </c>
      <c r="G44" s="59" t="s">
        <v>39</v>
      </c>
    </row>
    <row r="45" spans="1:7">
      <c r="C45" s="60"/>
      <c r="E45" s="58" t="s">
        <v>47</v>
      </c>
      <c r="F45" s="56">
        <f>'MET ESPESORES MÍNIMOS'!I38</f>
        <v>0.11</v>
      </c>
      <c r="G45" s="59"/>
    </row>
    <row r="46" spans="1:7">
      <c r="C46" s="60"/>
      <c r="E46" s="58" t="s">
        <v>45</v>
      </c>
      <c r="F46" s="56">
        <f>'MET ESPESORES MÍNIMOS'!K38</f>
        <v>1</v>
      </c>
      <c r="G46" s="59"/>
    </row>
    <row r="47" spans="1:7">
      <c r="C47" s="60"/>
      <c r="E47" s="58" t="s">
        <v>46</v>
      </c>
      <c r="F47" s="108">
        <f>ROUNDUP((F35-(F38*F39+F42*F44*F43))/(F45*F46),0)</f>
        <v>4</v>
      </c>
      <c r="G47" s="59" t="s">
        <v>39</v>
      </c>
    </row>
    <row r="48" spans="1:7">
      <c r="C48" s="60"/>
      <c r="E48" s="59"/>
      <c r="F48" s="59"/>
      <c r="G48" s="59"/>
    </row>
    <row r="49" spans="1:7">
      <c r="C49" s="60"/>
      <c r="E49" s="86"/>
      <c r="F49" s="87"/>
      <c r="G49" s="59"/>
    </row>
    <row r="50" spans="1:7">
      <c r="A50" s="46" t="s">
        <v>75</v>
      </c>
      <c r="E50" s="46" t="s">
        <v>75</v>
      </c>
      <c r="F50" s="87"/>
      <c r="G50" s="59"/>
    </row>
    <row r="51" spans="1:7">
      <c r="C51" s="60"/>
    </row>
    <row r="52" spans="1:7">
      <c r="A52" s="54" t="s">
        <v>27</v>
      </c>
      <c r="B52" s="40">
        <f>D13</f>
        <v>4.21</v>
      </c>
      <c r="C52" s="60"/>
      <c r="E52" s="57" t="s">
        <v>27</v>
      </c>
      <c r="F52" s="55">
        <f>D13</f>
        <v>4.21</v>
      </c>
    </row>
    <row r="53" spans="1:7">
      <c r="A53" s="54" t="s">
        <v>34</v>
      </c>
      <c r="B53" s="24">
        <f>$B$36</f>
        <v>30000</v>
      </c>
      <c r="C53" s="60"/>
      <c r="E53" s="57" t="s">
        <v>34</v>
      </c>
      <c r="F53" s="24">
        <f>$F$36</f>
        <v>30000</v>
      </c>
    </row>
    <row r="54" spans="1:7">
      <c r="A54" s="54" t="s">
        <v>42</v>
      </c>
      <c r="B54" s="90">
        <v>3.03</v>
      </c>
      <c r="C54" s="60"/>
      <c r="E54" s="57" t="s">
        <v>42</v>
      </c>
      <c r="F54" s="90">
        <f>F37</f>
        <v>3.03</v>
      </c>
    </row>
    <row r="55" spans="1:7">
      <c r="A55" s="54" t="s">
        <v>40</v>
      </c>
      <c r="B55" s="56">
        <f>$B$38</f>
        <v>0.44</v>
      </c>
      <c r="C55" s="60"/>
      <c r="E55" s="57" t="s">
        <v>40</v>
      </c>
      <c r="F55" s="56">
        <f>$F$38</f>
        <v>0.44</v>
      </c>
    </row>
    <row r="56" spans="1:7">
      <c r="A56" s="54" t="s">
        <v>29</v>
      </c>
      <c r="B56" s="47">
        <f>ROUNDUP(B54/B55,0)</f>
        <v>7</v>
      </c>
      <c r="C56" s="60" t="s">
        <v>39</v>
      </c>
      <c r="E56" s="57" t="s">
        <v>29</v>
      </c>
      <c r="F56" s="47">
        <f>ROUNDUP(F54/F55,0)</f>
        <v>7</v>
      </c>
      <c r="G56" s="59" t="s">
        <v>39</v>
      </c>
    </row>
    <row r="57" spans="1:7">
      <c r="A57" s="54" t="s">
        <v>43</v>
      </c>
      <c r="B57" s="56">
        <f>$B$40</f>
        <v>0.14000000000000001</v>
      </c>
      <c r="C57" s="60"/>
      <c r="E57" s="57" t="s">
        <v>34</v>
      </c>
      <c r="F57" s="24">
        <f>F40</f>
        <v>15000</v>
      </c>
      <c r="G57" s="59"/>
    </row>
    <row r="58" spans="1:7">
      <c r="A58" s="54" t="s">
        <v>44</v>
      </c>
      <c r="B58" s="56">
        <f>$B$41</f>
        <v>1</v>
      </c>
      <c r="C58" s="60"/>
      <c r="E58" s="57" t="s">
        <v>42</v>
      </c>
      <c r="F58" s="90">
        <f>F41</f>
        <v>3.88</v>
      </c>
      <c r="G58" s="59"/>
    </row>
    <row r="59" spans="1:7">
      <c r="A59" s="54" t="s">
        <v>30</v>
      </c>
      <c r="B59" s="47">
        <f>ROUNDUP((B52-(B55*B56))/(B57*B58),0)</f>
        <v>9</v>
      </c>
      <c r="C59" s="60" t="s">
        <v>39</v>
      </c>
      <c r="E59" s="57" t="s">
        <v>43</v>
      </c>
      <c r="F59" s="56">
        <f>$F$42</f>
        <v>0.14000000000000001</v>
      </c>
      <c r="G59" s="59"/>
    </row>
    <row r="60" spans="1:7">
      <c r="C60" s="60"/>
      <c r="E60" s="57" t="s">
        <v>44</v>
      </c>
      <c r="F60" s="56">
        <f>$F$43</f>
        <v>1</v>
      </c>
      <c r="G60" s="59"/>
    </row>
    <row r="61" spans="1:7">
      <c r="C61" s="60"/>
      <c r="E61" s="57" t="s">
        <v>30</v>
      </c>
      <c r="F61" s="47">
        <f>ROUNDUP((F58-(F55*F56))/(F59*F60),0)</f>
        <v>6</v>
      </c>
      <c r="G61" s="59" t="s">
        <v>39</v>
      </c>
    </row>
    <row r="62" spans="1:7">
      <c r="C62" s="60"/>
      <c r="E62" s="58" t="s">
        <v>47</v>
      </c>
      <c r="F62" s="56">
        <f>$F$45</f>
        <v>0.11</v>
      </c>
      <c r="G62" s="59"/>
    </row>
    <row r="63" spans="1:7">
      <c r="C63" s="60"/>
      <c r="E63" s="58" t="s">
        <v>45</v>
      </c>
      <c r="F63" s="56">
        <f>$F$46</f>
        <v>1</v>
      </c>
      <c r="G63" s="59"/>
    </row>
    <row r="64" spans="1:7">
      <c r="C64" s="60"/>
      <c r="E64" s="58" t="s">
        <v>46</v>
      </c>
      <c r="F64" s="47">
        <f>ROUNDUP((F52-(F55*F56+F59*F61*F60))/(F62*F63),0)</f>
        <v>3</v>
      </c>
      <c r="G64" s="59" t="s">
        <v>39</v>
      </c>
    </row>
    <row r="65" spans="1:7">
      <c r="C65" s="60"/>
      <c r="E65" s="59"/>
      <c r="F65" s="59"/>
      <c r="G65" s="59"/>
    </row>
    <row r="66" spans="1:7">
      <c r="C66" s="60"/>
      <c r="E66" s="86"/>
      <c r="F66" s="87"/>
      <c r="G66" s="59"/>
    </row>
    <row r="67" spans="1:7">
      <c r="A67" s="46" t="s">
        <v>74</v>
      </c>
      <c r="E67" s="46" t="s">
        <v>74</v>
      </c>
      <c r="F67" s="87"/>
      <c r="G67" s="59"/>
    </row>
    <row r="68" spans="1:7">
      <c r="C68" s="60"/>
    </row>
    <row r="69" spans="1:7">
      <c r="A69" s="54" t="s">
        <v>27</v>
      </c>
      <c r="B69" s="40">
        <f>D14</f>
        <v>4.5</v>
      </c>
      <c r="C69" s="60"/>
      <c r="E69" s="57" t="s">
        <v>27</v>
      </c>
      <c r="F69" s="55">
        <f>D14</f>
        <v>4.5</v>
      </c>
    </row>
    <row r="70" spans="1:7">
      <c r="A70" s="54" t="s">
        <v>34</v>
      </c>
      <c r="B70" s="24">
        <f>$B$36</f>
        <v>30000</v>
      </c>
      <c r="C70" s="60"/>
      <c r="E70" s="57" t="s">
        <v>34</v>
      </c>
      <c r="F70" s="24">
        <f>$F$36</f>
        <v>30000</v>
      </c>
    </row>
    <row r="71" spans="1:7">
      <c r="A71" s="54" t="s">
        <v>42</v>
      </c>
      <c r="B71" s="90">
        <f>B54</f>
        <v>3.03</v>
      </c>
      <c r="C71" s="60"/>
      <c r="E71" s="57" t="s">
        <v>42</v>
      </c>
      <c r="F71" s="90">
        <f>F54</f>
        <v>3.03</v>
      </c>
    </row>
    <row r="72" spans="1:7">
      <c r="A72" s="54" t="s">
        <v>40</v>
      </c>
      <c r="B72" s="56">
        <f>$B$38</f>
        <v>0.44</v>
      </c>
      <c r="C72" s="60"/>
      <c r="E72" s="57" t="s">
        <v>40</v>
      </c>
      <c r="F72" s="56">
        <f>$F$38</f>
        <v>0.44</v>
      </c>
    </row>
    <row r="73" spans="1:7">
      <c r="A73" s="54" t="s">
        <v>29</v>
      </c>
      <c r="B73" s="47">
        <f>ROUNDUP(B71/B72,0)</f>
        <v>7</v>
      </c>
      <c r="C73" s="60" t="s">
        <v>39</v>
      </c>
      <c r="E73" s="57" t="s">
        <v>29</v>
      </c>
      <c r="F73" s="47">
        <f>ROUNDUP(F71/F72,0)</f>
        <v>7</v>
      </c>
      <c r="G73" s="59" t="s">
        <v>39</v>
      </c>
    </row>
    <row r="74" spans="1:7">
      <c r="A74" s="54" t="s">
        <v>43</v>
      </c>
      <c r="B74" s="56">
        <f>$B$40</f>
        <v>0.14000000000000001</v>
      </c>
      <c r="C74" s="60"/>
      <c r="E74" s="57" t="s">
        <v>34</v>
      </c>
      <c r="F74" s="24">
        <f>F40</f>
        <v>15000</v>
      </c>
      <c r="G74" s="59"/>
    </row>
    <row r="75" spans="1:7">
      <c r="A75" s="54" t="s">
        <v>44</v>
      </c>
      <c r="B75" s="56">
        <f>$B$41</f>
        <v>1</v>
      </c>
      <c r="C75" s="60"/>
      <c r="E75" s="57" t="s">
        <v>42</v>
      </c>
      <c r="F75" s="90">
        <f>F58</f>
        <v>3.88</v>
      </c>
      <c r="G75" s="59"/>
    </row>
    <row r="76" spans="1:7">
      <c r="A76" s="54" t="s">
        <v>30</v>
      </c>
      <c r="B76" s="47">
        <f>ROUNDUP((B69-(B72*B73))/(B74*B75),0)</f>
        <v>11</v>
      </c>
      <c r="C76" s="60" t="s">
        <v>39</v>
      </c>
      <c r="E76" s="57" t="s">
        <v>43</v>
      </c>
      <c r="F76" s="56">
        <f>$F$42</f>
        <v>0.14000000000000001</v>
      </c>
      <c r="G76" s="59"/>
    </row>
    <row r="77" spans="1:7">
      <c r="C77" s="60"/>
      <c r="E77" s="57" t="s">
        <v>44</v>
      </c>
      <c r="F77" s="56">
        <f>$F$43</f>
        <v>1</v>
      </c>
      <c r="G77" s="59"/>
    </row>
    <row r="78" spans="1:7">
      <c r="C78" s="60"/>
      <c r="E78" s="57" t="s">
        <v>30</v>
      </c>
      <c r="F78" s="47">
        <f>ROUNDUP((F75-(F72*F73))/(F76*F77),0)</f>
        <v>6</v>
      </c>
      <c r="G78" s="59" t="s">
        <v>39</v>
      </c>
    </row>
    <row r="79" spans="1:7">
      <c r="C79" s="60"/>
      <c r="E79" s="58" t="s">
        <v>47</v>
      </c>
      <c r="F79" s="56">
        <f>$F$45</f>
        <v>0.11</v>
      </c>
      <c r="G79" s="59"/>
    </row>
    <row r="80" spans="1:7">
      <c r="C80" s="60"/>
      <c r="E80" s="58" t="s">
        <v>45</v>
      </c>
      <c r="F80" s="56">
        <f>$F$46</f>
        <v>1</v>
      </c>
      <c r="G80" s="59"/>
    </row>
    <row r="81" spans="1:7">
      <c r="C81" s="60"/>
      <c r="E81" s="58" t="s">
        <v>46</v>
      </c>
      <c r="F81" s="47">
        <f>ROUNDUP((F69-(F72*F73+F76*F78*F77))/(F79*F80),0)</f>
        <v>6</v>
      </c>
      <c r="G81" s="59" t="s">
        <v>39</v>
      </c>
    </row>
    <row r="82" spans="1:7">
      <c r="C82" s="60"/>
      <c r="E82" s="59"/>
      <c r="F82" s="59"/>
      <c r="G82" s="59"/>
    </row>
    <row r="83" spans="1:7">
      <c r="C83" s="60"/>
    </row>
    <row r="85" spans="1:7">
      <c r="A85" s="126" t="s">
        <v>72</v>
      </c>
      <c r="B85" s="126"/>
      <c r="C85" s="126"/>
      <c r="E85" s="126" t="s">
        <v>73</v>
      </c>
      <c r="F85" s="126"/>
      <c r="G85" s="126"/>
    </row>
  </sheetData>
  <mergeCells count="5">
    <mergeCell ref="A85:C85"/>
    <mergeCell ref="E85:G85"/>
    <mergeCell ref="A1:G1"/>
    <mergeCell ref="E31:G31"/>
    <mergeCell ref="A31:C31"/>
  </mergeCells>
  <pageMargins left="0.7" right="0.7" top="0.75" bottom="0.75" header="0.3" footer="0.3"/>
  <pageSetup paperSize="9" scale="60" orientation="portrait" r:id="rId1"/>
  <rowBreaks count="1" manualBreakCount="1">
    <brk id="8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75"/>
  <sheetViews>
    <sheetView view="pageBreakPreview" topLeftCell="A70" zoomScale="55" zoomScaleNormal="70" zoomScaleSheetLayoutView="55" workbookViewId="0">
      <selection activeCell="F27" sqref="F27:F28"/>
    </sheetView>
  </sheetViews>
  <sheetFormatPr baseColWidth="10" defaultRowHeight="15"/>
  <cols>
    <col min="1" max="1" width="10.5703125" customWidth="1"/>
    <col min="2" max="2" width="45.42578125" customWidth="1"/>
    <col min="3" max="3" width="15.28515625" customWidth="1"/>
    <col min="4" max="4" width="19.85546875" customWidth="1"/>
    <col min="5" max="5" width="26" customWidth="1"/>
    <col min="6" max="6" width="28.28515625" customWidth="1"/>
    <col min="7" max="7" width="10" customWidth="1"/>
  </cols>
  <sheetData>
    <row r="1" spans="1:6" ht="35.25" customHeight="1">
      <c r="A1" s="131" t="s">
        <v>88</v>
      </c>
      <c r="B1" s="132"/>
      <c r="C1" s="132"/>
      <c r="D1" s="132"/>
      <c r="E1" s="132"/>
      <c r="F1" s="133"/>
    </row>
    <row r="2" spans="1:6" ht="18" customHeight="1">
      <c r="A2" s="118" t="s">
        <v>72</v>
      </c>
      <c r="B2" s="118"/>
      <c r="C2" s="118"/>
      <c r="D2" s="118"/>
      <c r="E2" s="118"/>
      <c r="F2" s="118"/>
    </row>
    <row r="3" spans="1:6" ht="24.75" customHeight="1">
      <c r="A3" s="76"/>
      <c r="B3" s="76"/>
      <c r="C3" s="76"/>
      <c r="D3" s="76"/>
      <c r="E3" s="76"/>
      <c r="F3" s="76"/>
    </row>
    <row r="4" spans="1:6">
      <c r="A4" s="46" t="s">
        <v>71</v>
      </c>
    </row>
    <row r="6" spans="1:6" ht="15" customHeight="1">
      <c r="A6" s="127" t="s">
        <v>54</v>
      </c>
      <c r="B6" s="127" t="s">
        <v>53</v>
      </c>
      <c r="C6" s="127" t="s">
        <v>26</v>
      </c>
      <c r="D6" s="128" t="s">
        <v>52</v>
      </c>
      <c r="E6" s="129" t="s">
        <v>55</v>
      </c>
      <c r="F6" s="129"/>
    </row>
    <row r="7" spans="1:6">
      <c r="A7" s="127"/>
      <c r="B7" s="127"/>
      <c r="C7" s="127"/>
      <c r="D7" s="128"/>
      <c r="E7" s="130" t="s">
        <v>56</v>
      </c>
      <c r="F7" s="130"/>
    </row>
    <row r="8" spans="1:6" ht="39.75" customHeight="1">
      <c r="A8" s="127"/>
      <c r="B8" s="127"/>
      <c r="C8" s="127"/>
      <c r="D8" s="128"/>
      <c r="E8" s="31" t="s">
        <v>57</v>
      </c>
      <c r="F8" s="31" t="s">
        <v>58</v>
      </c>
    </row>
    <row r="9" spans="1:6" ht="15" customHeight="1">
      <c r="A9" s="63">
        <v>1</v>
      </c>
      <c r="B9" s="61" t="s">
        <v>49</v>
      </c>
      <c r="C9" s="49">
        <f>'MET ESPESO MIN REF'!B22</f>
        <v>450000</v>
      </c>
      <c r="D9" s="98">
        <f>C9*0.070307</f>
        <v>31638.149999999998</v>
      </c>
      <c r="E9" s="49">
        <f>'MET ESPESORES MÍNIMOS'!D36</f>
        <v>4</v>
      </c>
      <c r="F9" s="97">
        <f>ROUNDUP(E9*2.5,0)</f>
        <v>10</v>
      </c>
    </row>
    <row r="10" spans="1:6">
      <c r="A10" s="63">
        <v>2</v>
      </c>
      <c r="B10" s="61" t="s">
        <v>50</v>
      </c>
      <c r="C10" s="49">
        <f>'MET ESPESO MIN REF'!B23</f>
        <v>30000</v>
      </c>
      <c r="D10" s="98">
        <f>C10*0.070307</f>
        <v>2109.21</v>
      </c>
      <c r="E10" s="49">
        <f>'MET ESPESORES MÍNIMOS'!D38</f>
        <v>19</v>
      </c>
      <c r="F10" s="97">
        <f>ROUNDUP(E10*2.5,0)</f>
        <v>48</v>
      </c>
    </row>
    <row r="11" spans="1:6">
      <c r="A11" s="63">
        <v>3</v>
      </c>
      <c r="B11" s="66" t="s">
        <v>59</v>
      </c>
      <c r="C11" s="49">
        <f>'MET ESPESORES MÍNIMOS'!C4</f>
        <v>11152.979513736242</v>
      </c>
      <c r="D11" s="98">
        <f>C11*0.070307</f>
        <v>784.13253067225389</v>
      </c>
    </row>
    <row r="12" spans="1:6">
      <c r="A12" s="64"/>
      <c r="B12" s="67"/>
      <c r="C12" s="50"/>
      <c r="D12" s="68"/>
    </row>
    <row r="13" spans="1:6">
      <c r="A13" s="46" t="s">
        <v>75</v>
      </c>
      <c r="B13" s="67"/>
      <c r="C13" s="50"/>
      <c r="D13" s="68"/>
    </row>
    <row r="14" spans="1:6">
      <c r="A14" s="64"/>
    </row>
    <row r="15" spans="1:6" ht="15" customHeight="1">
      <c r="A15" s="127" t="s">
        <v>54</v>
      </c>
      <c r="B15" s="127" t="s">
        <v>53</v>
      </c>
      <c r="C15" s="127" t="s">
        <v>26</v>
      </c>
      <c r="D15" s="128" t="s">
        <v>52</v>
      </c>
      <c r="E15" s="129" t="s">
        <v>55</v>
      </c>
      <c r="F15" s="129"/>
    </row>
    <row r="16" spans="1:6" ht="20.25" customHeight="1">
      <c r="A16" s="127"/>
      <c r="B16" s="127"/>
      <c r="C16" s="127"/>
      <c r="D16" s="128"/>
      <c r="E16" s="130" t="s">
        <v>56</v>
      </c>
      <c r="F16" s="130"/>
    </row>
    <row r="17" spans="1:6" ht="28.5" customHeight="1">
      <c r="A17" s="127"/>
      <c r="B17" s="127"/>
      <c r="C17" s="127"/>
      <c r="D17" s="128"/>
      <c r="E17" s="65" t="s">
        <v>57</v>
      </c>
      <c r="F17" s="65" t="s">
        <v>58</v>
      </c>
    </row>
    <row r="18" spans="1:6">
      <c r="A18" s="63">
        <v>1</v>
      </c>
      <c r="B18" s="61" t="s">
        <v>49</v>
      </c>
      <c r="C18" s="49">
        <f>$C$9</f>
        <v>450000</v>
      </c>
      <c r="D18" s="98">
        <f>C18*0.070307</f>
        <v>31638.149999999998</v>
      </c>
      <c r="E18" s="49">
        <f>'MET ESPESORES MÍNIMOS'!D44</f>
        <v>4</v>
      </c>
      <c r="F18" s="97">
        <f>ROUNDUP(E18*2.5,0)</f>
        <v>10</v>
      </c>
    </row>
    <row r="19" spans="1:6">
      <c r="A19" s="63">
        <v>2</v>
      </c>
      <c r="B19" s="61" t="s">
        <v>50</v>
      </c>
      <c r="C19" s="49">
        <f>$C$10</f>
        <v>30000</v>
      </c>
      <c r="D19" s="98">
        <f>C19*0.070307</f>
        <v>2109.21</v>
      </c>
      <c r="E19" s="49">
        <f>'MET ESPESORES MÍNIMOS'!D46</f>
        <v>18</v>
      </c>
      <c r="F19" s="97">
        <f>ROUNDUP(E19*2.5,0)</f>
        <v>45</v>
      </c>
    </row>
    <row r="20" spans="1:6">
      <c r="A20" s="63">
        <v>3</v>
      </c>
      <c r="B20" s="66" t="s">
        <v>60</v>
      </c>
      <c r="C20" s="49">
        <f>'MET ESPESORES MÍNIMOS'!C5</f>
        <v>11854.472212084313</v>
      </c>
      <c r="D20" s="98">
        <f>C20*0.070307</f>
        <v>833.45237781501169</v>
      </c>
    </row>
    <row r="21" spans="1:6">
      <c r="A21" s="64"/>
      <c r="B21" s="67"/>
      <c r="C21" s="50"/>
      <c r="D21" s="68"/>
    </row>
    <row r="22" spans="1:6">
      <c r="A22" s="46" t="s">
        <v>74</v>
      </c>
      <c r="B22" s="67"/>
      <c r="C22" s="50"/>
      <c r="D22" s="68"/>
    </row>
    <row r="24" spans="1:6" ht="15" customHeight="1">
      <c r="A24" s="127" t="s">
        <v>54</v>
      </c>
      <c r="B24" s="127" t="s">
        <v>53</v>
      </c>
      <c r="C24" s="127" t="s">
        <v>26</v>
      </c>
      <c r="D24" s="128" t="s">
        <v>52</v>
      </c>
      <c r="E24" s="129" t="s">
        <v>55</v>
      </c>
      <c r="F24" s="129"/>
    </row>
    <row r="25" spans="1:6">
      <c r="A25" s="127"/>
      <c r="B25" s="127"/>
      <c r="C25" s="127"/>
      <c r="D25" s="128"/>
      <c r="E25" s="130" t="s">
        <v>56</v>
      </c>
      <c r="F25" s="130"/>
    </row>
    <row r="26" spans="1:6">
      <c r="A26" s="127"/>
      <c r="B26" s="127"/>
      <c r="C26" s="127"/>
      <c r="D26" s="128"/>
      <c r="E26" s="65" t="s">
        <v>57</v>
      </c>
      <c r="F26" s="65" t="s">
        <v>58</v>
      </c>
    </row>
    <row r="27" spans="1:6">
      <c r="A27" s="63">
        <v>1</v>
      </c>
      <c r="B27" s="61" t="s">
        <v>49</v>
      </c>
      <c r="C27" s="49">
        <f>$C$9</f>
        <v>450000</v>
      </c>
      <c r="D27" s="98">
        <f>C27*0.070307</f>
        <v>31638.149999999998</v>
      </c>
      <c r="E27" s="49">
        <f>'MET ESPESORES MÍNIMOS'!D52</f>
        <v>4</v>
      </c>
      <c r="F27" s="97">
        <f>ROUNDUP(E27*2.5,0)</f>
        <v>10</v>
      </c>
    </row>
    <row r="28" spans="1:6">
      <c r="A28" s="63">
        <v>2</v>
      </c>
      <c r="B28" s="61" t="s">
        <v>50</v>
      </c>
      <c r="C28" s="49">
        <f>$C$10</f>
        <v>30000</v>
      </c>
      <c r="D28" s="98">
        <f>C28*0.070307</f>
        <v>2109.21</v>
      </c>
      <c r="E28" s="49">
        <f>'MET ESPESORES MÍNIMOS'!D54</f>
        <v>20</v>
      </c>
      <c r="F28" s="97">
        <f>ROUNDUP(E28*2.5,0)</f>
        <v>50</v>
      </c>
    </row>
    <row r="29" spans="1:6">
      <c r="A29" s="63">
        <v>3</v>
      </c>
      <c r="B29" s="66" t="s">
        <v>61</v>
      </c>
      <c r="C29" s="49">
        <f>'MET ESPESORES MÍNIMOS'!C6</f>
        <v>9668.7091495355889</v>
      </c>
      <c r="D29" s="98">
        <f>C29*0.070307</f>
        <v>679.77793417639862</v>
      </c>
    </row>
    <row r="30" spans="1:6">
      <c r="A30" s="64"/>
      <c r="B30" s="67"/>
      <c r="C30" s="50"/>
      <c r="D30" s="68"/>
    </row>
    <row r="31" spans="1:6" ht="15.75">
      <c r="A31" s="118" t="s">
        <v>81</v>
      </c>
      <c r="B31" s="118"/>
      <c r="C31" s="118"/>
      <c r="D31" s="118"/>
      <c r="E31" s="118"/>
      <c r="F31" s="118"/>
    </row>
    <row r="32" spans="1:6" ht="15.75">
      <c r="A32" s="76"/>
      <c r="B32" s="76"/>
      <c r="C32" s="76"/>
      <c r="D32" s="76"/>
      <c r="E32" s="76"/>
      <c r="F32" s="76"/>
    </row>
    <row r="33" spans="1:6" ht="15.75">
      <c r="A33" s="46" t="s">
        <v>82</v>
      </c>
      <c r="B33" s="76"/>
      <c r="C33" s="76"/>
      <c r="D33" s="46" t="s">
        <v>83</v>
      </c>
      <c r="E33" s="76"/>
      <c r="F33" s="76"/>
    </row>
    <row r="54" spans="1:4">
      <c r="A54" s="46" t="s">
        <v>84</v>
      </c>
      <c r="D54" s="46" t="s">
        <v>85</v>
      </c>
    </row>
    <row r="75" spans="1:4">
      <c r="A75" s="46" t="s">
        <v>86</v>
      </c>
      <c r="D75" s="46" t="s">
        <v>87</v>
      </c>
    </row>
  </sheetData>
  <mergeCells count="21">
    <mergeCell ref="A1:F1"/>
    <mergeCell ref="A2:F2"/>
    <mergeCell ref="A31:F31"/>
    <mergeCell ref="A6:A8"/>
    <mergeCell ref="B6:B8"/>
    <mergeCell ref="C6:C8"/>
    <mergeCell ref="D6:D8"/>
    <mergeCell ref="E7:F7"/>
    <mergeCell ref="E6:F6"/>
    <mergeCell ref="A15:A17"/>
    <mergeCell ref="B15:B17"/>
    <mergeCell ref="C15:C17"/>
    <mergeCell ref="D15:D17"/>
    <mergeCell ref="E15:F15"/>
    <mergeCell ref="E16:F16"/>
    <mergeCell ref="A24:A26"/>
    <mergeCell ref="B24:B26"/>
    <mergeCell ref="C24:C26"/>
    <mergeCell ref="D24:D26"/>
    <mergeCell ref="E24:F24"/>
    <mergeCell ref="E25:F25"/>
  </mergeCells>
  <pageMargins left="0.7" right="0.7" top="0.75" bottom="0.75" header="0.3" footer="0.3"/>
  <pageSetup paperSize="9" scale="4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84"/>
  <sheetViews>
    <sheetView view="pageBreakPreview" topLeftCell="G1" zoomScale="70" zoomScaleNormal="55" zoomScaleSheetLayoutView="70" workbookViewId="0">
      <selection activeCell="J60" sqref="J60"/>
    </sheetView>
  </sheetViews>
  <sheetFormatPr baseColWidth="10" defaultRowHeight="15"/>
  <cols>
    <col min="1" max="1" width="8.5703125" hidden="1" customWidth="1"/>
    <col min="2" max="2" width="45.42578125" hidden="1" customWidth="1"/>
    <col min="3" max="3" width="15.28515625" hidden="1" customWidth="1"/>
    <col min="4" max="4" width="19.85546875" hidden="1" customWidth="1"/>
    <col min="5" max="5" width="26" hidden="1" customWidth="1"/>
    <col min="6" max="6" width="28.28515625" hidden="1" customWidth="1"/>
    <col min="7" max="7" width="23.140625" customWidth="1"/>
    <col min="8" max="8" width="49.140625" customWidth="1"/>
    <col min="9" max="9" width="19.7109375" customWidth="1"/>
    <col min="10" max="10" width="22.140625" customWidth="1"/>
    <col min="11" max="11" width="30.140625" customWidth="1"/>
    <col min="12" max="12" width="27.5703125" customWidth="1"/>
  </cols>
  <sheetData>
    <row r="1" spans="1:12" ht="32.25" customHeight="1">
      <c r="G1" s="118" t="s">
        <v>89</v>
      </c>
      <c r="H1" s="118"/>
      <c r="I1" s="118"/>
      <c r="J1" s="118"/>
      <c r="K1" s="118"/>
      <c r="L1" s="118"/>
    </row>
    <row r="2" spans="1:12" ht="15.75">
      <c r="G2" s="118" t="s">
        <v>73</v>
      </c>
      <c r="H2" s="118"/>
      <c r="I2" s="118"/>
      <c r="J2" s="118"/>
      <c r="K2" s="118"/>
      <c r="L2" s="118"/>
    </row>
    <row r="4" spans="1:12">
      <c r="G4" s="46" t="s">
        <v>71</v>
      </c>
    </row>
    <row r="6" spans="1:12">
      <c r="A6" s="127" t="s">
        <v>54</v>
      </c>
      <c r="B6" s="127" t="s">
        <v>53</v>
      </c>
      <c r="C6" s="127" t="s">
        <v>26</v>
      </c>
      <c r="D6" s="128" t="s">
        <v>52</v>
      </c>
      <c r="E6" s="129" t="s">
        <v>55</v>
      </c>
      <c r="F6" s="129"/>
      <c r="G6" s="127" t="s">
        <v>54</v>
      </c>
      <c r="H6" s="127" t="s">
        <v>53</v>
      </c>
      <c r="I6" s="134" t="s">
        <v>26</v>
      </c>
      <c r="J6" s="135" t="s">
        <v>52</v>
      </c>
      <c r="K6" s="136" t="s">
        <v>55</v>
      </c>
      <c r="L6" s="136"/>
    </row>
    <row r="7" spans="1:12">
      <c r="A7" s="127"/>
      <c r="B7" s="127"/>
      <c r="C7" s="127"/>
      <c r="D7" s="128"/>
      <c r="E7" s="130" t="s">
        <v>56</v>
      </c>
      <c r="F7" s="130"/>
      <c r="G7" s="127"/>
      <c r="H7" s="127"/>
      <c r="I7" s="134"/>
      <c r="J7" s="135"/>
      <c r="K7" s="130" t="s">
        <v>56</v>
      </c>
      <c r="L7" s="130"/>
    </row>
    <row r="8" spans="1:12" ht="39.75" customHeight="1">
      <c r="A8" s="127"/>
      <c r="B8" s="127"/>
      <c r="C8" s="127"/>
      <c r="D8" s="128"/>
      <c r="E8" s="70" t="s">
        <v>57</v>
      </c>
      <c r="F8" s="70" t="s">
        <v>58</v>
      </c>
      <c r="G8" s="127"/>
      <c r="H8" s="127"/>
      <c r="I8" s="134"/>
      <c r="J8" s="135"/>
      <c r="K8" s="73" t="s">
        <v>57</v>
      </c>
      <c r="L8" s="73" t="s">
        <v>58</v>
      </c>
    </row>
    <row r="9" spans="1:12" ht="15" customHeight="1">
      <c r="A9" s="63">
        <v>1</v>
      </c>
      <c r="B9" s="61" t="s">
        <v>49</v>
      </c>
      <c r="C9" s="49">
        <f>'MET ESPESO MIN REF'!B22</f>
        <v>450000</v>
      </c>
      <c r="D9" s="62">
        <f>C9*0.070307</f>
        <v>31638.149999999998</v>
      </c>
      <c r="E9" s="49">
        <f>'MET ESPESORES MÍNIMOS'!D36</f>
        <v>4</v>
      </c>
      <c r="F9" s="61">
        <f>ROUNDUP(E9*2.5,0)</f>
        <v>10</v>
      </c>
      <c r="G9" s="63">
        <v>1</v>
      </c>
      <c r="H9" s="61" t="s">
        <v>49</v>
      </c>
      <c r="I9" s="49">
        <f>'MET ESPESO MIN REF'!F22</f>
        <v>450000</v>
      </c>
      <c r="J9" s="98">
        <f>I9*0.070307</f>
        <v>31638.149999999998</v>
      </c>
      <c r="K9" s="49">
        <f>'MET ESPESORES MÍNIMOS'!J36</f>
        <v>4</v>
      </c>
      <c r="L9" s="97">
        <f>ROUNDUP(K9*2.5,0)</f>
        <v>10</v>
      </c>
    </row>
    <row r="10" spans="1:12">
      <c r="A10" s="63">
        <v>2</v>
      </c>
      <c r="B10" s="61" t="s">
        <v>50</v>
      </c>
      <c r="C10" s="49">
        <f>'MET ESPESO MIN REF'!B23</f>
        <v>30000</v>
      </c>
      <c r="D10" s="62">
        <f>C10*0.070307</f>
        <v>2109.21</v>
      </c>
      <c r="E10" s="49">
        <f>'MET ESPESORES MÍNIMOS'!D38</f>
        <v>19</v>
      </c>
      <c r="F10" s="61">
        <f>ROUNDUP(E10*2.5,0)</f>
        <v>48</v>
      </c>
      <c r="G10" s="63">
        <v>2</v>
      </c>
      <c r="H10" s="61" t="s">
        <v>50</v>
      </c>
      <c r="I10" s="49">
        <f>'MET ESPESO MIN REF'!F23</f>
        <v>30000</v>
      </c>
      <c r="J10" s="98">
        <f>I10*0.070307</f>
        <v>2109.21</v>
      </c>
      <c r="K10" s="49">
        <f>'MET ESPESORES MÍNIMOS'!J37</f>
        <v>6</v>
      </c>
      <c r="L10" s="97">
        <f>ROUNDUP(K10*2.5,0)</f>
        <v>15</v>
      </c>
    </row>
    <row r="11" spans="1:12">
      <c r="A11" s="63">
        <v>3</v>
      </c>
      <c r="B11" s="66" t="s">
        <v>59</v>
      </c>
      <c r="C11" s="49">
        <f>'MET ESPESORES MÍNIMOS'!C4</f>
        <v>11152.979513736242</v>
      </c>
      <c r="D11" s="62">
        <f>C11*0.070307</f>
        <v>784.13253067225389</v>
      </c>
      <c r="G11" s="63">
        <v>3</v>
      </c>
      <c r="H11" s="61" t="s">
        <v>51</v>
      </c>
      <c r="I11" s="49">
        <f>'MET ESPESO MIN REF'!F24</f>
        <v>15000</v>
      </c>
      <c r="J11" s="98">
        <f>I11*0.070307</f>
        <v>1054.605</v>
      </c>
      <c r="K11" s="49">
        <f>'MET ESPESORES MÍNIMOS'!J38</f>
        <v>16</v>
      </c>
      <c r="L11" s="97">
        <f>ROUNDUP(K11*2.5,0)</f>
        <v>40</v>
      </c>
    </row>
    <row r="12" spans="1:12">
      <c r="A12" s="64"/>
      <c r="B12" s="67"/>
      <c r="C12" s="50"/>
      <c r="D12" s="68"/>
      <c r="G12" s="63">
        <v>4</v>
      </c>
      <c r="H12" s="66" t="s">
        <v>59</v>
      </c>
      <c r="I12" s="49">
        <f>C11</f>
        <v>11152.979513736242</v>
      </c>
      <c r="J12" s="98">
        <f>I12*0.070307</f>
        <v>784.13253067225389</v>
      </c>
      <c r="K12" s="50"/>
      <c r="L12" s="69"/>
    </row>
    <row r="13" spans="1:12">
      <c r="A13" s="64"/>
      <c r="B13" s="67"/>
      <c r="C13" s="50"/>
      <c r="D13" s="68"/>
      <c r="G13" s="64"/>
      <c r="H13" s="67"/>
      <c r="I13" s="50"/>
      <c r="J13" s="68"/>
      <c r="K13" s="50"/>
      <c r="L13" s="69"/>
    </row>
    <row r="14" spans="1:12">
      <c r="A14" s="64"/>
      <c r="B14" s="67"/>
      <c r="C14" s="50"/>
      <c r="D14" s="68"/>
      <c r="G14" s="46" t="s">
        <v>75</v>
      </c>
      <c r="H14" s="67"/>
      <c r="I14" s="50"/>
      <c r="J14" s="68"/>
      <c r="K14" s="50"/>
      <c r="L14" s="69"/>
    </row>
    <row r="15" spans="1:12">
      <c r="A15" s="64"/>
    </row>
    <row r="16" spans="1:12" ht="15" customHeight="1">
      <c r="A16" s="127" t="s">
        <v>54</v>
      </c>
      <c r="B16" s="127" t="s">
        <v>53</v>
      </c>
      <c r="C16" s="127" t="s">
        <v>26</v>
      </c>
      <c r="D16" s="128" t="s">
        <v>52</v>
      </c>
      <c r="E16" s="129" t="s">
        <v>55</v>
      </c>
      <c r="F16" s="129"/>
      <c r="G16" s="127" t="s">
        <v>54</v>
      </c>
      <c r="H16" s="127" t="s">
        <v>53</v>
      </c>
      <c r="I16" s="134" t="s">
        <v>26</v>
      </c>
      <c r="J16" s="135" t="s">
        <v>52</v>
      </c>
      <c r="K16" s="136" t="s">
        <v>55</v>
      </c>
      <c r="L16" s="136"/>
    </row>
    <row r="17" spans="1:12">
      <c r="A17" s="127"/>
      <c r="B17" s="127"/>
      <c r="C17" s="127"/>
      <c r="D17" s="128"/>
      <c r="E17" s="130" t="s">
        <v>56</v>
      </c>
      <c r="F17" s="130"/>
      <c r="G17" s="127"/>
      <c r="H17" s="127"/>
      <c r="I17" s="134"/>
      <c r="J17" s="135"/>
      <c r="K17" s="130" t="s">
        <v>56</v>
      </c>
      <c r="L17" s="130"/>
    </row>
    <row r="18" spans="1:12">
      <c r="A18" s="127"/>
      <c r="B18" s="127"/>
      <c r="C18" s="127"/>
      <c r="D18" s="128"/>
      <c r="E18" s="70" t="s">
        <v>57</v>
      </c>
      <c r="F18" s="70" t="s">
        <v>58</v>
      </c>
      <c r="G18" s="127"/>
      <c r="H18" s="127"/>
      <c r="I18" s="134"/>
      <c r="J18" s="135"/>
      <c r="K18" s="73" t="s">
        <v>57</v>
      </c>
      <c r="L18" s="73" t="s">
        <v>58</v>
      </c>
    </row>
    <row r="19" spans="1:12">
      <c r="A19" s="63">
        <v>1</v>
      </c>
      <c r="B19" s="61" t="s">
        <v>49</v>
      </c>
      <c r="C19" s="49">
        <f>$C$9</f>
        <v>450000</v>
      </c>
      <c r="D19" s="62">
        <f>C19*0.070307</f>
        <v>31638.149999999998</v>
      </c>
      <c r="E19" s="49">
        <f>'MET ESPESORES MÍNIMOS'!D44</f>
        <v>4</v>
      </c>
      <c r="F19" s="61">
        <f>ROUNDUP(E19*2.5,0)</f>
        <v>10</v>
      </c>
      <c r="G19" s="63">
        <v>1</v>
      </c>
      <c r="H19" s="61" t="s">
        <v>49</v>
      </c>
      <c r="I19" s="49">
        <f>$I$9</f>
        <v>450000</v>
      </c>
      <c r="J19" s="98">
        <f>I19*0.070307</f>
        <v>31638.149999999998</v>
      </c>
      <c r="K19" s="49">
        <f>'MET ESPESORES MÍNIMOS'!J44</f>
        <v>4</v>
      </c>
      <c r="L19" s="97">
        <f>ROUNDUP(K19*2.5,0)</f>
        <v>10</v>
      </c>
    </row>
    <row r="20" spans="1:12">
      <c r="A20" s="63">
        <v>2</v>
      </c>
      <c r="B20" s="61" t="s">
        <v>50</v>
      </c>
      <c r="C20" s="49">
        <f>$C$10</f>
        <v>30000</v>
      </c>
      <c r="D20" s="62">
        <f>C20*0.070307</f>
        <v>2109.21</v>
      </c>
      <c r="E20" s="49">
        <f>'MET ESPESORES MÍNIMOS'!D46</f>
        <v>18</v>
      </c>
      <c r="F20" s="61">
        <f>ROUNDUP(E20*2.5,0)</f>
        <v>45</v>
      </c>
      <c r="G20" s="63">
        <v>2</v>
      </c>
      <c r="H20" s="61" t="s">
        <v>50</v>
      </c>
      <c r="I20" s="49">
        <f>$I$10</f>
        <v>30000</v>
      </c>
      <c r="J20" s="98">
        <f>I20*0.070307</f>
        <v>2109.21</v>
      </c>
      <c r="K20" s="49">
        <f>'MET ESPESORES MÍNIMOS'!J45</f>
        <v>6</v>
      </c>
      <c r="L20" s="97">
        <f>ROUNDUP(K20*2.5,0)</f>
        <v>15</v>
      </c>
    </row>
    <row r="21" spans="1:12">
      <c r="A21" s="63">
        <v>3</v>
      </c>
      <c r="B21" s="66" t="s">
        <v>60</v>
      </c>
      <c r="C21" s="49">
        <f>'MET ESPESORES MÍNIMOS'!C5</f>
        <v>11854.472212084313</v>
      </c>
      <c r="D21" s="62">
        <f>C21*0.070307</f>
        <v>833.45237781501169</v>
      </c>
      <c r="G21" s="63">
        <v>3</v>
      </c>
      <c r="H21" s="61" t="s">
        <v>51</v>
      </c>
      <c r="I21" s="49">
        <f>$I$11</f>
        <v>15000</v>
      </c>
      <c r="J21" s="98">
        <f>I21*0.070307</f>
        <v>1054.605</v>
      </c>
      <c r="K21" s="49">
        <f>'MET ESPESORES MÍNIMOS'!J46</f>
        <v>15</v>
      </c>
      <c r="L21" s="97">
        <f>ROUNDUP(K21*2.5,0)</f>
        <v>38</v>
      </c>
    </row>
    <row r="22" spans="1:12">
      <c r="A22" s="64"/>
      <c r="B22" s="67"/>
      <c r="C22" s="50"/>
      <c r="D22" s="68"/>
      <c r="G22" s="63">
        <v>4</v>
      </c>
      <c r="H22" s="66" t="s">
        <v>60</v>
      </c>
      <c r="I22" s="49">
        <f>'MET ESPESORES MÍNIMOS'!C5</f>
        <v>11854.472212084313</v>
      </c>
      <c r="J22" s="98">
        <f>I22*0.070307</f>
        <v>833.45237781501169</v>
      </c>
      <c r="K22" s="50"/>
      <c r="L22" s="69"/>
    </row>
    <row r="23" spans="1:12">
      <c r="A23" s="64"/>
      <c r="B23" s="67"/>
      <c r="C23" s="50"/>
      <c r="D23" s="68"/>
      <c r="G23" s="64"/>
      <c r="H23" s="67"/>
      <c r="I23" s="50"/>
      <c r="J23" s="68"/>
      <c r="K23" s="50"/>
      <c r="L23" s="69"/>
    </row>
    <row r="24" spans="1:12">
      <c r="A24" s="64"/>
      <c r="B24" s="67"/>
      <c r="C24" s="50"/>
      <c r="D24" s="68"/>
      <c r="G24" s="46" t="s">
        <v>74</v>
      </c>
      <c r="H24" s="67"/>
      <c r="I24" s="50"/>
      <c r="J24" s="68"/>
      <c r="K24" s="50"/>
      <c r="L24" s="69"/>
    </row>
    <row r="25" spans="1:12">
      <c r="K25" s="50"/>
      <c r="L25" s="69"/>
    </row>
    <row r="26" spans="1:12" ht="15" customHeight="1">
      <c r="A26" s="127" t="s">
        <v>54</v>
      </c>
      <c r="B26" s="127" t="s">
        <v>53</v>
      </c>
      <c r="C26" s="127" t="s">
        <v>26</v>
      </c>
      <c r="D26" s="128" t="s">
        <v>52</v>
      </c>
      <c r="E26" s="129" t="s">
        <v>55</v>
      </c>
      <c r="F26" s="129"/>
      <c r="G26" s="127" t="s">
        <v>54</v>
      </c>
      <c r="H26" s="127" t="s">
        <v>53</v>
      </c>
      <c r="I26" s="134" t="s">
        <v>26</v>
      </c>
      <c r="J26" s="135" t="s">
        <v>52</v>
      </c>
      <c r="K26" s="136" t="s">
        <v>55</v>
      </c>
      <c r="L26" s="136"/>
    </row>
    <row r="27" spans="1:12">
      <c r="A27" s="127"/>
      <c r="B27" s="127"/>
      <c r="C27" s="127"/>
      <c r="D27" s="128"/>
      <c r="E27" s="130" t="s">
        <v>56</v>
      </c>
      <c r="F27" s="130"/>
      <c r="G27" s="127"/>
      <c r="H27" s="127"/>
      <c r="I27" s="134"/>
      <c r="J27" s="135"/>
      <c r="K27" s="130" t="s">
        <v>56</v>
      </c>
      <c r="L27" s="130"/>
    </row>
    <row r="28" spans="1:12">
      <c r="A28" s="127"/>
      <c r="B28" s="127"/>
      <c r="C28" s="127"/>
      <c r="D28" s="128"/>
      <c r="E28" s="70" t="s">
        <v>57</v>
      </c>
      <c r="F28" s="70" t="s">
        <v>58</v>
      </c>
      <c r="G28" s="127"/>
      <c r="H28" s="127"/>
      <c r="I28" s="134"/>
      <c r="J28" s="135"/>
      <c r="K28" s="73" t="s">
        <v>57</v>
      </c>
      <c r="L28" s="73" t="s">
        <v>58</v>
      </c>
    </row>
    <row r="29" spans="1:12">
      <c r="A29" s="63">
        <v>1</v>
      </c>
      <c r="B29" s="61" t="s">
        <v>49</v>
      </c>
      <c r="C29" s="49">
        <f>$C$9</f>
        <v>450000</v>
      </c>
      <c r="D29" s="62">
        <f>C29*0.070307</f>
        <v>31638.149999999998</v>
      </c>
      <c r="E29" s="49">
        <f>'MET ESPESORES MÍNIMOS'!D52</f>
        <v>4</v>
      </c>
      <c r="F29" s="61">
        <f>ROUNDUP(E29*2.5,0)</f>
        <v>10</v>
      </c>
      <c r="G29" s="63">
        <v>1</v>
      </c>
      <c r="H29" s="61" t="s">
        <v>49</v>
      </c>
      <c r="I29" s="49">
        <f>$I$9</f>
        <v>450000</v>
      </c>
      <c r="J29" s="98">
        <f>I29*0.070307</f>
        <v>31638.149999999998</v>
      </c>
      <c r="K29" s="49">
        <f>'MET ESPESORES MÍNIMOS'!J52</f>
        <v>4</v>
      </c>
      <c r="L29" s="97">
        <f>ROUNDUP(K29*2.5,0)</f>
        <v>10</v>
      </c>
    </row>
    <row r="30" spans="1:12">
      <c r="A30" s="63">
        <v>2</v>
      </c>
      <c r="B30" s="61" t="s">
        <v>50</v>
      </c>
      <c r="C30" s="49">
        <f>$C$10</f>
        <v>30000</v>
      </c>
      <c r="D30" s="62">
        <f>C30*0.070307</f>
        <v>2109.21</v>
      </c>
      <c r="E30" s="49">
        <f>'MET ESPESORES MÍNIMOS'!D54</f>
        <v>20</v>
      </c>
      <c r="F30" s="61">
        <f>ROUNDUP(E30*2.5,0)</f>
        <v>50</v>
      </c>
      <c r="G30" s="63">
        <v>2</v>
      </c>
      <c r="H30" s="61" t="s">
        <v>50</v>
      </c>
      <c r="I30" s="49">
        <f>$I$10</f>
        <v>30000</v>
      </c>
      <c r="J30" s="98">
        <f>I30*0.070307</f>
        <v>2109.21</v>
      </c>
      <c r="K30" s="49">
        <f>'MET ESPESORES MÍNIMOS'!J53</f>
        <v>6</v>
      </c>
      <c r="L30" s="97">
        <f>ROUNDUP(K30*2.5,0)</f>
        <v>15</v>
      </c>
    </row>
    <row r="31" spans="1:12">
      <c r="A31" s="63">
        <v>3</v>
      </c>
      <c r="B31" s="66" t="s">
        <v>61</v>
      </c>
      <c r="C31" s="49">
        <f>'MET ESPESORES MÍNIMOS'!C6</f>
        <v>9668.7091495355889</v>
      </c>
      <c r="D31" s="62">
        <f>C31*0.070307</f>
        <v>679.77793417639862</v>
      </c>
      <c r="G31" s="63">
        <v>3</v>
      </c>
      <c r="H31" s="61" t="s">
        <v>51</v>
      </c>
      <c r="I31" s="49">
        <f>$I$11</f>
        <v>15000</v>
      </c>
      <c r="J31" s="98">
        <f>I31*0.070307</f>
        <v>1054.605</v>
      </c>
      <c r="K31" s="49">
        <f>'MET ESPESORES MÍNIMOS'!J54</f>
        <v>18</v>
      </c>
      <c r="L31" s="97">
        <f>ROUNDUP(K31*2.5,0)</f>
        <v>45</v>
      </c>
    </row>
    <row r="32" spans="1:12">
      <c r="A32" s="64"/>
      <c r="B32" s="67"/>
      <c r="C32" s="50"/>
      <c r="D32" s="68"/>
      <c r="G32" s="63">
        <v>4</v>
      </c>
      <c r="H32" s="66" t="s">
        <v>61</v>
      </c>
      <c r="I32" s="49">
        <f>'MET ESPESORES MÍNIMOS'!C6</f>
        <v>9668.7091495355889</v>
      </c>
      <c r="J32" s="98">
        <f>I32*0.070307</f>
        <v>679.77793417639862</v>
      </c>
      <c r="K32" s="50"/>
      <c r="L32" s="69"/>
    </row>
    <row r="33" spans="7:12">
      <c r="K33" s="50"/>
      <c r="L33" s="69"/>
    </row>
    <row r="34" spans="7:12" ht="15.75">
      <c r="G34" s="118" t="s">
        <v>81</v>
      </c>
      <c r="H34" s="118"/>
      <c r="I34" s="118"/>
      <c r="J34" s="118"/>
      <c r="K34" s="118"/>
      <c r="L34" s="118"/>
    </row>
    <row r="35" spans="7:12">
      <c r="K35" s="50"/>
      <c r="L35" s="69"/>
    </row>
    <row r="36" spans="7:12" ht="15.75">
      <c r="G36" s="46" t="s">
        <v>82</v>
      </c>
      <c r="H36" s="76"/>
      <c r="I36" s="76"/>
      <c r="J36" s="46" t="s">
        <v>83</v>
      </c>
      <c r="K36" s="50"/>
      <c r="L36" s="69"/>
    </row>
    <row r="60" spans="7:11" ht="15.75">
      <c r="G60" s="46" t="s">
        <v>84</v>
      </c>
      <c r="H60" s="76"/>
      <c r="I60" s="76"/>
      <c r="J60" s="46" t="s">
        <v>85</v>
      </c>
      <c r="K60" s="50"/>
    </row>
    <row r="84" spans="7:11" ht="15.75">
      <c r="G84" s="46" t="s">
        <v>86</v>
      </c>
      <c r="H84" s="76"/>
      <c r="I84" s="76"/>
      <c r="J84" s="46" t="s">
        <v>87</v>
      </c>
      <c r="K84" s="50"/>
    </row>
  </sheetData>
  <mergeCells count="39">
    <mergeCell ref="G1:L1"/>
    <mergeCell ref="G2:L2"/>
    <mergeCell ref="G34:L34"/>
    <mergeCell ref="A6:A8"/>
    <mergeCell ref="B6:B8"/>
    <mergeCell ref="C6:C8"/>
    <mergeCell ref="D6:D8"/>
    <mergeCell ref="E6:F6"/>
    <mergeCell ref="H6:H8"/>
    <mergeCell ref="I6:I8"/>
    <mergeCell ref="J6:J8"/>
    <mergeCell ref="K6:L6"/>
    <mergeCell ref="E7:F7"/>
    <mergeCell ref="K7:L7"/>
    <mergeCell ref="G6:G8"/>
    <mergeCell ref="A16:A18"/>
    <mergeCell ref="B16:B18"/>
    <mergeCell ref="C16:C18"/>
    <mergeCell ref="D16:D18"/>
    <mergeCell ref="E16:F16"/>
    <mergeCell ref="H16:H18"/>
    <mergeCell ref="I16:I18"/>
    <mergeCell ref="J16:J18"/>
    <mergeCell ref="K16:L16"/>
    <mergeCell ref="E17:F17"/>
    <mergeCell ref="K17:L17"/>
    <mergeCell ref="G16:G18"/>
    <mergeCell ref="A26:A28"/>
    <mergeCell ref="B26:B28"/>
    <mergeCell ref="C26:C28"/>
    <mergeCell ref="D26:D28"/>
    <mergeCell ref="E26:F26"/>
    <mergeCell ref="H26:H28"/>
    <mergeCell ref="I26:I28"/>
    <mergeCell ref="J26:J28"/>
    <mergeCell ref="K26:L26"/>
    <mergeCell ref="E27:F27"/>
    <mergeCell ref="K27:L27"/>
    <mergeCell ref="G26:G28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G23" sqref="G23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DATOS</vt:lpstr>
      <vt:lpstr>CBR DISEÑO (DIF ACUM)</vt:lpstr>
      <vt:lpstr>CBR DISEÑO (PROMEDIO)</vt:lpstr>
      <vt:lpstr>DISEÑO AASTHO 1993</vt:lpstr>
      <vt:lpstr>MET ESPESORES MÍNIMOS</vt:lpstr>
      <vt:lpstr>MET ESPESO MIN REF</vt:lpstr>
      <vt:lpstr>1ER MET-VERIF MEC (1ERA ALTER)</vt:lpstr>
      <vt:lpstr>1ER MET-VERIF MEC (2DA ALTER)</vt:lpstr>
      <vt:lpstr>ALTERNATIVA 2</vt:lpstr>
      <vt:lpstr>'CBR DISEÑO (DIF ACUM)'!Área_de_impresión</vt:lpstr>
      <vt:lpstr>'DISEÑO AASTHO 1993'!Área_de_impresión</vt:lpstr>
      <vt:lpstr>'MET ESPESORES MÍNIMOS'!Área_de_impresión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</dc:creator>
  <cp:lastModifiedBy>Heb MERMA</cp:lastModifiedBy>
  <cp:lastPrinted>2017-05-10T21:43:45Z</cp:lastPrinted>
  <dcterms:created xsi:type="dcterms:W3CDTF">2013-11-25T19:00:05Z</dcterms:created>
  <dcterms:modified xsi:type="dcterms:W3CDTF">2024-03-18T02:09:12Z</dcterms:modified>
</cp:coreProperties>
</file>