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SINCRONIZADO\ING. CIVIL CIX\"/>
    </mc:Choice>
  </mc:AlternateContent>
  <bookViews>
    <workbookView xWindow="0" yWindow="0" windowWidth="20490" windowHeight="7650"/>
  </bookViews>
  <sheets>
    <sheet name="ESCALERA 2 TRAM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8" i="1" l="1"/>
  <c r="BC151" i="1" l="1"/>
  <c r="U151" i="1"/>
  <c r="U150" i="1"/>
  <c r="BC150" i="1"/>
  <c r="BG156" i="1"/>
  <c r="BD147" i="1"/>
  <c r="BC162" i="1" s="1"/>
  <c r="AQ158" i="1"/>
  <c r="AN147" i="1"/>
  <c r="BG135" i="1"/>
  <c r="AM162" i="1" l="1"/>
  <c r="AM140" i="1"/>
  <c r="BH122" i="1"/>
  <c r="BA122" i="1" s="1"/>
  <c r="BD128" i="1" s="1"/>
  <c r="BG155" i="1"/>
  <c r="AT132" i="1"/>
  <c r="AM132" i="1" l="1"/>
  <c r="BD127" i="1"/>
  <c r="BC139" i="1"/>
  <c r="BG157" i="1"/>
  <c r="BA65" i="1"/>
  <c r="BA64" i="1"/>
  <c r="BA52" i="1"/>
  <c r="BA51" i="1"/>
  <c r="BA46" i="1"/>
  <c r="BA45" i="1"/>
  <c r="AJ65" i="1"/>
  <c r="AJ64" i="1"/>
  <c r="AJ52" i="1"/>
  <c r="AJ51" i="1"/>
  <c r="AM97" i="1"/>
  <c r="BC163" i="1" l="1"/>
  <c r="BC164" i="1"/>
  <c r="BA59" i="1"/>
  <c r="BA57" i="1"/>
  <c r="E37" i="1"/>
  <c r="BA165" i="1" l="1"/>
  <c r="AU170" i="1"/>
  <c r="BC176" i="1"/>
  <c r="BA73" i="1"/>
  <c r="BA72" i="1"/>
  <c r="AP35" i="1"/>
  <c r="AA37" i="1"/>
  <c r="AM37" i="1" s="1"/>
  <c r="AA36" i="1"/>
  <c r="AA35" i="1"/>
  <c r="AG26" i="1"/>
  <c r="AH28" i="1"/>
  <c r="Z26" i="1"/>
  <c r="Z28" i="1"/>
  <c r="AM35" i="1" s="1"/>
  <c r="AW9" i="1"/>
  <c r="AL4" i="1"/>
  <c r="E36" i="1"/>
  <c r="BD94" i="1" l="1"/>
  <c r="AJ94" i="1"/>
  <c r="AJ46" i="1"/>
  <c r="AJ45" i="1"/>
  <c r="AM36" i="1"/>
  <c r="AW18" i="1"/>
  <c r="BD15" i="1"/>
  <c r="AQ16" i="1"/>
  <c r="BD3" i="1" l="1"/>
  <c r="BG97" i="1"/>
  <c r="AI81" i="1"/>
  <c r="AJ57" i="1"/>
  <c r="AJ59" i="1"/>
  <c r="AR18" i="1"/>
  <c r="Y156" i="1"/>
  <c r="V147" i="1"/>
  <c r="U162" i="1" s="1"/>
  <c r="BD9" i="1" l="1"/>
  <c r="AW97" i="1"/>
  <c r="AJ73" i="1"/>
  <c r="AS93" i="1" s="1"/>
  <c r="BF88" i="1" s="1"/>
  <c r="AJ72" i="1"/>
  <c r="I158" i="1"/>
  <c r="Y135" i="1"/>
  <c r="F147" i="1"/>
  <c r="E162" i="1" s="1"/>
  <c r="Z122" i="1"/>
  <c r="AW81" i="1" l="1"/>
  <c r="AN81" i="1"/>
  <c r="AV99" i="1"/>
  <c r="U139" i="1"/>
  <c r="E140" i="1"/>
  <c r="K132" i="1"/>
  <c r="BB183" i="1" l="1"/>
  <c r="AR176" i="1"/>
  <c r="AG83" i="1"/>
  <c r="AE81" i="1"/>
  <c r="AK81" i="1"/>
  <c r="AV108" i="1"/>
  <c r="U65" i="1"/>
  <c r="U64" i="1"/>
  <c r="U52" i="1"/>
  <c r="U51" i="1"/>
  <c r="D65" i="1"/>
  <c r="D64" i="1"/>
  <c r="D52" i="1"/>
  <c r="D51" i="1"/>
  <c r="L28" i="1"/>
  <c r="D28" i="1"/>
  <c r="T35" i="1"/>
  <c r="K26" i="1"/>
  <c r="D26" i="1"/>
  <c r="Z18" i="1"/>
  <c r="K97" i="1" s="1"/>
  <c r="T81" i="1" s="1"/>
  <c r="E35" i="1"/>
  <c r="AE18" i="1"/>
  <c r="U97" i="1" s="1"/>
  <c r="AE4" i="1"/>
  <c r="U10" i="1"/>
  <c r="AA6" i="1"/>
  <c r="AA16" i="1"/>
  <c r="AE99" i="1" l="1"/>
  <c r="AE88" i="1"/>
  <c r="AG89" i="1"/>
  <c r="BK88" i="1" s="1"/>
  <c r="Y155" i="1"/>
  <c r="S122" i="1"/>
  <c r="U45" i="1"/>
  <c r="O99" i="1"/>
  <c r="U46" i="1"/>
  <c r="U59" i="1" s="1"/>
  <c r="Q37" i="1"/>
  <c r="Q36" i="1"/>
  <c r="Q35" i="1"/>
  <c r="AX90" i="1" l="1"/>
  <c r="AX88" i="1"/>
  <c r="BD88" i="1"/>
  <c r="Y157" i="1"/>
  <c r="U164" i="1" s="1"/>
  <c r="M183" i="1"/>
  <c r="V176" i="1"/>
  <c r="V128" i="1"/>
  <c r="E132" i="1"/>
  <c r="V127" i="1"/>
  <c r="B81" i="1"/>
  <c r="P108" i="1"/>
  <c r="U73" i="1"/>
  <c r="R94" i="1" s="1"/>
  <c r="U72" i="1"/>
  <c r="H81" i="1"/>
  <c r="U57" i="1"/>
  <c r="D46" i="1"/>
  <c r="D45" i="1"/>
  <c r="AW107" i="1" l="1"/>
  <c r="AG115" i="1"/>
  <c r="AG117" i="1"/>
  <c r="U163" i="1"/>
  <c r="I176" i="1"/>
  <c r="Q170" i="1"/>
  <c r="S165" i="1"/>
  <c r="F81" i="1"/>
  <c r="D59" i="1"/>
  <c r="D57" i="1"/>
  <c r="AM131" i="1" l="1"/>
  <c r="AM134" i="1"/>
  <c r="D72" i="1"/>
  <c r="D73" i="1"/>
  <c r="G93" i="1" s="1"/>
  <c r="K81" i="1" s="1"/>
  <c r="AM141" i="1" l="1"/>
  <c r="AP141" i="1" s="1"/>
  <c r="AM139" i="1"/>
  <c r="BA130" i="1"/>
  <c r="AM151" i="1"/>
  <c r="AM153" i="1" s="1"/>
  <c r="BG134" i="1"/>
  <c r="BG136" i="1" s="1"/>
  <c r="D83" i="1"/>
  <c r="AJ155" i="1" l="1"/>
  <c r="AQ157" i="1"/>
  <c r="AQ159" i="1" s="1"/>
  <c r="BC141" i="1"/>
  <c r="BC140" i="1"/>
  <c r="B99" i="1"/>
  <c r="D88" i="1"/>
  <c r="D89" i="1"/>
  <c r="P88" i="1" s="1"/>
  <c r="BD142" i="1" l="1"/>
  <c r="AR181" i="1"/>
  <c r="AJ176" i="1"/>
  <c r="BI187" i="1"/>
  <c r="AM164" i="1"/>
  <c r="AM163" i="1"/>
  <c r="V88" i="1"/>
  <c r="P90" i="1"/>
  <c r="E117" i="1" s="1"/>
  <c r="E134" i="1" s="1"/>
  <c r="AN165" i="1" l="1"/>
  <c r="BI181" i="1"/>
  <c r="AW173" i="1"/>
  <c r="E115" i="1"/>
  <c r="P107" i="1"/>
  <c r="E151" i="1"/>
  <c r="Y134" i="1"/>
  <c r="E131" i="1"/>
  <c r="E153" i="1" l="1"/>
  <c r="I157" i="1" s="1"/>
  <c r="I159" i="1" s="1"/>
  <c r="E164" i="1" s="1"/>
  <c r="B181" i="1" s="1"/>
  <c r="Y136" i="1"/>
  <c r="S130" i="1"/>
  <c r="E141" i="1"/>
  <c r="H141" i="1" s="1"/>
  <c r="E139" i="1"/>
  <c r="B155" i="1" l="1"/>
  <c r="U140" i="1"/>
  <c r="U141" i="1"/>
  <c r="V142" i="1" s="1"/>
  <c r="N172" i="1"/>
  <c r="E163" i="1"/>
  <c r="F165" i="1"/>
  <c r="AA176" i="1" l="1"/>
  <c r="S181" i="1"/>
</calcChain>
</file>

<file path=xl/sharedStrings.xml><?xml version="1.0" encoding="utf-8"?>
<sst xmlns="http://schemas.openxmlformats.org/spreadsheetml/2006/main" count="258" uniqueCount="115">
  <si>
    <t>DATOS</t>
  </si>
  <si>
    <t>MATERIAL</t>
  </si>
  <si>
    <t>F'c =</t>
  </si>
  <si>
    <t>Fy =</t>
  </si>
  <si>
    <t>GEOMETRÍA</t>
  </si>
  <si>
    <t>P =</t>
  </si>
  <si>
    <t>Cp =</t>
  </si>
  <si>
    <t>A =</t>
  </si>
  <si>
    <t>Cp = Contrapaso</t>
  </si>
  <si>
    <t>P = Paso</t>
  </si>
  <si>
    <t>b =</t>
  </si>
  <si>
    <r>
      <t>cos</t>
    </r>
    <r>
      <rPr>
        <sz val="11"/>
        <color theme="1"/>
        <rFont val="Calibri"/>
        <family val="2"/>
      </rPr>
      <t>θ =</t>
    </r>
  </si>
  <si>
    <t>@</t>
  </si>
  <si>
    <t>t =</t>
  </si>
  <si>
    <t>espesor calculado</t>
  </si>
  <si>
    <t>2.0. METRADO DE CARGAS</t>
  </si>
  <si>
    <t>Hm =</t>
  </si>
  <si>
    <t>+</t>
  </si>
  <si>
    <t>Sc =</t>
  </si>
  <si>
    <t>Sc = Sobrecarga según E.020</t>
  </si>
  <si>
    <t>1.1. Cálculo del espesor ( t )</t>
  </si>
  <si>
    <t>c =</t>
  </si>
  <si>
    <t>c = Ancho de cimentación</t>
  </si>
  <si>
    <t>PPi =</t>
  </si>
  <si>
    <t>A = Ancho de escalera</t>
  </si>
  <si>
    <r>
      <t>2.1. CARGA MUERTA TRAMO INCLINADO (W</t>
    </r>
    <r>
      <rPr>
        <b/>
        <vertAlign val="subscript"/>
        <sz val="11"/>
        <color rgb="FFFF0000"/>
        <rFont val="Arial"/>
        <family val="2"/>
      </rPr>
      <t>D</t>
    </r>
    <r>
      <rPr>
        <b/>
        <sz val="11"/>
        <color rgb="FFFF0000"/>
        <rFont val="Arial"/>
        <family val="2"/>
      </rPr>
      <t>)</t>
    </r>
  </si>
  <si>
    <r>
      <t>W</t>
    </r>
    <r>
      <rPr>
        <vertAlign val="subscript"/>
        <sz val="11"/>
        <color theme="1"/>
        <rFont val="Arial"/>
        <family val="2"/>
      </rPr>
      <t>D</t>
    </r>
    <r>
      <rPr>
        <sz val="11"/>
        <color theme="1"/>
        <rFont val="Arial"/>
        <family val="2"/>
      </rPr>
      <t xml:space="preserve"> =</t>
    </r>
  </si>
  <si>
    <r>
      <t>W</t>
    </r>
    <r>
      <rPr>
        <b/>
        <vertAlign val="subscript"/>
        <sz val="11"/>
        <color rgb="FF0000CC"/>
        <rFont val="Arial"/>
        <family val="2"/>
      </rPr>
      <t>D</t>
    </r>
    <r>
      <rPr>
        <b/>
        <sz val="11"/>
        <color rgb="FF0000CC"/>
        <rFont val="Arial"/>
        <family val="2"/>
      </rPr>
      <t xml:space="preserve"> =</t>
    </r>
  </si>
  <si>
    <t>Peso propio del tramo inclinado</t>
  </si>
  <si>
    <t>Peso propio por  acabados tramo inclinado</t>
  </si>
  <si>
    <t>Peso propio del descanso</t>
  </si>
  <si>
    <t>Peso propio por acabados del descanso</t>
  </si>
  <si>
    <r>
      <t>2.3. CARGA VIVA TRAMO INCLINADO (W</t>
    </r>
    <r>
      <rPr>
        <b/>
        <vertAlign val="subscript"/>
        <sz val="11"/>
        <color rgb="FFFF0000"/>
        <rFont val="Arial"/>
        <family val="2"/>
      </rPr>
      <t>L</t>
    </r>
    <r>
      <rPr>
        <b/>
        <sz val="11"/>
        <color rgb="FFFF0000"/>
        <rFont val="Arial"/>
        <family val="2"/>
      </rPr>
      <t>)</t>
    </r>
  </si>
  <si>
    <r>
      <t>2.4. CARGA MUERTA DESCANSO (W</t>
    </r>
    <r>
      <rPr>
        <b/>
        <vertAlign val="subscript"/>
        <sz val="11"/>
        <color rgb="FFFF0000"/>
        <rFont val="Arial"/>
        <family val="2"/>
      </rPr>
      <t>D</t>
    </r>
    <r>
      <rPr>
        <b/>
        <sz val="11"/>
        <color rgb="FFFF0000"/>
        <rFont val="Arial"/>
        <family val="2"/>
      </rPr>
      <t>)</t>
    </r>
  </si>
  <si>
    <r>
      <t>2.5. CARGA VIVA DEL DESCANSO (W</t>
    </r>
    <r>
      <rPr>
        <b/>
        <vertAlign val="subscript"/>
        <sz val="11"/>
        <color rgb="FFFF0000"/>
        <rFont val="Arial"/>
        <family val="2"/>
      </rPr>
      <t>L</t>
    </r>
    <r>
      <rPr>
        <b/>
        <sz val="11"/>
        <color rgb="FFFF0000"/>
        <rFont val="Arial"/>
        <family val="2"/>
      </rPr>
      <t>)</t>
    </r>
  </si>
  <si>
    <r>
      <t>W</t>
    </r>
    <r>
      <rPr>
        <vertAlign val="subscript"/>
        <sz val="11"/>
        <color theme="1"/>
        <rFont val="Arial"/>
        <family val="2"/>
      </rPr>
      <t>U</t>
    </r>
    <r>
      <rPr>
        <sz val="11"/>
        <color theme="1"/>
        <rFont val="Arial"/>
        <family val="2"/>
      </rPr>
      <t xml:space="preserve"> =</t>
    </r>
  </si>
  <si>
    <r>
      <t>W</t>
    </r>
    <r>
      <rPr>
        <b/>
        <vertAlign val="subscript"/>
        <sz val="11"/>
        <color rgb="FF0000CC"/>
        <rFont val="Arial"/>
        <family val="2"/>
      </rPr>
      <t>U</t>
    </r>
    <r>
      <rPr>
        <b/>
        <sz val="11"/>
        <color rgb="FF0000CC"/>
        <rFont val="Arial"/>
        <family val="2"/>
      </rPr>
      <t xml:space="preserve"> =</t>
    </r>
  </si>
  <si>
    <t>Cálculo de cortante (Vx)</t>
  </si>
  <si>
    <t>Vx =</t>
  </si>
  <si>
    <t>Xo =</t>
  </si>
  <si>
    <t>A</t>
  </si>
  <si>
    <t>B</t>
  </si>
  <si>
    <r>
      <t>W</t>
    </r>
    <r>
      <rPr>
        <vertAlign val="subscript"/>
        <sz val="11"/>
        <color theme="1"/>
        <rFont val="Arial"/>
        <family val="2"/>
      </rPr>
      <t>L</t>
    </r>
    <r>
      <rPr>
        <sz val="11"/>
        <color theme="1"/>
        <rFont val="Arial"/>
        <family val="2"/>
      </rPr>
      <t xml:space="preserve"> =</t>
    </r>
  </si>
  <si>
    <r>
      <t>W</t>
    </r>
    <r>
      <rPr>
        <b/>
        <vertAlign val="subscript"/>
        <sz val="11"/>
        <color rgb="FF0000CC"/>
        <rFont val="Arial"/>
        <family val="2"/>
      </rPr>
      <t>L</t>
    </r>
    <r>
      <rPr>
        <b/>
        <sz val="11"/>
        <color rgb="FF0000CC"/>
        <rFont val="Arial"/>
        <family val="2"/>
      </rPr>
      <t xml:space="preserve"> =</t>
    </r>
  </si>
  <si>
    <t>α = 0.9 cuando el apoyo es una viga</t>
  </si>
  <si>
    <r>
      <t>3.0. CÁLCULO DE MOMENTO MÁXIMO (M</t>
    </r>
    <r>
      <rPr>
        <b/>
        <vertAlign val="subscript"/>
        <sz val="11"/>
        <color rgb="FF002060"/>
        <rFont val="Arial"/>
        <family val="2"/>
      </rPr>
      <t>máx</t>
    </r>
    <r>
      <rPr>
        <b/>
        <sz val="11"/>
        <color rgb="FF002060"/>
        <rFont val="Arial"/>
        <family val="2"/>
      </rPr>
      <t>)</t>
    </r>
  </si>
  <si>
    <t>PPa =</t>
  </si>
  <si>
    <r>
      <t>Cálculo de ( R</t>
    </r>
    <r>
      <rPr>
        <b/>
        <vertAlign val="subscript"/>
        <sz val="11"/>
        <color theme="1"/>
        <rFont val="Arial"/>
        <family val="2"/>
      </rPr>
      <t>A</t>
    </r>
    <r>
      <rPr>
        <b/>
        <sz val="11"/>
        <color theme="1"/>
        <rFont val="Arial"/>
        <family val="2"/>
      </rPr>
      <t xml:space="preserve"> )</t>
    </r>
  </si>
  <si>
    <r>
      <t>R</t>
    </r>
    <r>
      <rPr>
        <b/>
        <vertAlign val="subscript"/>
        <sz val="11"/>
        <color rgb="FF0000CC"/>
        <rFont val="Arial"/>
        <family val="2"/>
      </rPr>
      <t>A</t>
    </r>
    <r>
      <rPr>
        <b/>
        <sz val="11"/>
        <color rgb="FF0000CC"/>
        <rFont val="Arial"/>
        <family val="2"/>
      </rPr>
      <t xml:space="preserve"> =</t>
    </r>
  </si>
  <si>
    <r>
      <rPr>
        <b/>
        <vertAlign val="superscript"/>
        <sz val="11"/>
        <color rgb="FF0000CC"/>
        <rFont val="Arial"/>
        <family val="2"/>
      </rPr>
      <t>+</t>
    </r>
    <r>
      <rPr>
        <b/>
        <sz val="11"/>
        <color rgb="FF0000CC"/>
        <rFont val="Arial"/>
        <family val="2"/>
      </rPr>
      <t>M</t>
    </r>
    <r>
      <rPr>
        <b/>
        <vertAlign val="subscript"/>
        <sz val="11"/>
        <color rgb="FF0000CC"/>
        <rFont val="Arial"/>
        <family val="2"/>
      </rPr>
      <t>dis</t>
    </r>
    <r>
      <rPr>
        <b/>
        <sz val="11"/>
        <color rgb="FF0000CC"/>
        <rFont val="Arial"/>
        <family val="2"/>
      </rPr>
      <t xml:space="preserve"> =</t>
    </r>
  </si>
  <si>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dis</t>
    </r>
    <r>
      <rPr>
        <sz val="11"/>
        <rFont val="Arial"/>
        <family val="2"/>
      </rPr>
      <t xml:space="preserve"> =</t>
    </r>
  </si>
  <si>
    <r>
      <t xml:space="preserve">As </t>
    </r>
    <r>
      <rPr>
        <vertAlign val="subscript"/>
        <sz val="11"/>
        <rFont val="Arial"/>
        <family val="2"/>
      </rPr>
      <t>min</t>
    </r>
    <r>
      <rPr>
        <sz val="11"/>
        <rFont val="Arial"/>
        <family val="2"/>
      </rPr>
      <t>=</t>
    </r>
  </si>
  <si>
    <r>
      <t xml:space="preserve">As </t>
    </r>
    <r>
      <rPr>
        <b/>
        <vertAlign val="subscript"/>
        <sz val="11"/>
        <color indexed="12"/>
        <rFont val="Arial"/>
        <family val="2"/>
      </rPr>
      <t>min</t>
    </r>
    <r>
      <rPr>
        <b/>
        <sz val="11"/>
        <color indexed="12"/>
        <rFont val="Arial"/>
        <family val="2"/>
      </rPr>
      <t>=</t>
    </r>
  </si>
  <si>
    <t xml:space="preserve">d = </t>
  </si>
  <si>
    <t>a =</t>
  </si>
  <si>
    <t>(Valor Asumido)</t>
  </si>
  <si>
    <t>Comprobamos "a"</t>
  </si>
  <si>
    <t>Momento máximo +</t>
  </si>
  <si>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>M</t>
    </r>
    <r>
      <rPr>
        <vertAlign val="subscript"/>
        <sz val="11"/>
        <color theme="1"/>
        <rFont val="Arial"/>
        <family val="2"/>
      </rPr>
      <t>máx</t>
    </r>
    <r>
      <rPr>
        <sz val="11"/>
        <color theme="1"/>
        <rFont val="Arial"/>
        <family val="2"/>
      </rPr>
      <t xml:space="preserve"> =</t>
    </r>
  </si>
  <si>
    <r>
      <rPr>
        <b/>
        <vertAlign val="superscript"/>
        <sz val="11"/>
        <color rgb="FF0000CC"/>
        <rFont val="Arial"/>
        <family val="2"/>
      </rPr>
      <t>+</t>
    </r>
    <r>
      <rPr>
        <b/>
        <sz val="11"/>
        <color rgb="FF0000CC"/>
        <rFont val="Arial"/>
        <family val="2"/>
      </rPr>
      <t>M</t>
    </r>
    <r>
      <rPr>
        <b/>
        <vertAlign val="subscript"/>
        <sz val="11"/>
        <color rgb="FF0000CC"/>
        <rFont val="Arial"/>
        <family val="2"/>
      </rPr>
      <t>máx</t>
    </r>
    <r>
      <rPr>
        <b/>
        <sz val="11"/>
        <color rgb="FF0000CC"/>
        <rFont val="Arial"/>
        <family val="2"/>
      </rPr>
      <t xml:space="preserve"> =</t>
    </r>
  </si>
  <si>
    <r>
      <t>4.0. CÁLCULO DE MOMENTO DE DISEÑO (M</t>
    </r>
    <r>
      <rPr>
        <b/>
        <vertAlign val="subscript"/>
        <sz val="11"/>
        <color rgb="FF002060"/>
        <rFont val="Arial"/>
        <family val="2"/>
      </rPr>
      <t>dis</t>
    </r>
    <r>
      <rPr>
        <b/>
        <sz val="11"/>
        <color rgb="FF002060"/>
        <rFont val="Arial"/>
        <family val="2"/>
      </rPr>
      <t>)</t>
    </r>
  </si>
  <si>
    <t>5.0. DISEÑO</t>
  </si>
  <si>
    <t>Xo</t>
  </si>
  <si>
    <t>Acero para momento positivo</t>
  </si>
  <si>
    <t>Acero para momento negativo</t>
  </si>
  <si>
    <t>Espaciamiento (S)</t>
  </si>
  <si>
    <t>5.1.- Cálculo del acero Longitudinal (As)</t>
  </si>
  <si>
    <t>Cálculo de acero mínimo</t>
  </si>
  <si>
    <t xml:space="preserve">Ø </t>
  </si>
  <si>
    <t>Diámetro (cm)</t>
  </si>
  <si>
    <t>Área cm²</t>
  </si>
  <si>
    <t>3/8"</t>
  </si>
  <si>
    <t>1/2"</t>
  </si>
  <si>
    <t>5/8"</t>
  </si>
  <si>
    <t>3/4"</t>
  </si>
  <si>
    <t>1"</t>
  </si>
  <si>
    <t># de varillas (n) =</t>
  </si>
  <si>
    <t>s =</t>
  </si>
  <si>
    <t xml:space="preserve">r = </t>
  </si>
  <si>
    <r>
      <rPr>
        <vertAlign val="superscript"/>
        <sz val="11"/>
        <rFont val="Arial"/>
        <family val="2"/>
      </rPr>
      <t>+</t>
    </r>
    <r>
      <rPr>
        <sz val="11"/>
        <rFont val="Arial"/>
        <family val="2"/>
      </rPr>
      <t>As =</t>
    </r>
  </si>
  <si>
    <r>
      <rPr>
        <b/>
        <vertAlign val="superscript"/>
        <sz val="11"/>
        <color rgb="FF0000CC"/>
        <rFont val="Arial"/>
        <family val="2"/>
      </rPr>
      <t>+</t>
    </r>
    <r>
      <rPr>
        <b/>
        <sz val="11"/>
        <color rgb="FF0000CC"/>
        <rFont val="Arial"/>
        <family val="2"/>
      </rPr>
      <t>As =</t>
    </r>
  </si>
  <si>
    <r>
      <rPr>
        <vertAlign val="superscript"/>
        <sz val="11"/>
        <rFont val="Arial"/>
        <family val="2"/>
      </rPr>
      <t>-</t>
    </r>
    <r>
      <rPr>
        <sz val="11"/>
        <rFont val="Arial"/>
        <family val="2"/>
      </rPr>
      <t>As =</t>
    </r>
  </si>
  <si>
    <r>
      <rPr>
        <b/>
        <vertAlign val="superscript"/>
        <sz val="11"/>
        <color rgb="FF0000CC"/>
        <rFont val="Arial"/>
        <family val="2"/>
      </rPr>
      <t>-</t>
    </r>
    <r>
      <rPr>
        <b/>
        <sz val="11"/>
        <color rgb="FF0000CC"/>
        <rFont val="Arial"/>
        <family val="2"/>
      </rPr>
      <t>As =</t>
    </r>
  </si>
  <si>
    <r>
      <t xml:space="preserve">As </t>
    </r>
    <r>
      <rPr>
        <vertAlign val="subscript"/>
        <sz val="11"/>
        <rFont val="Arial"/>
        <family val="2"/>
      </rPr>
      <t>t</t>
    </r>
    <r>
      <rPr>
        <sz val="11"/>
        <rFont val="Arial"/>
        <family val="2"/>
      </rPr>
      <t>=</t>
    </r>
  </si>
  <si>
    <r>
      <t xml:space="preserve">As </t>
    </r>
    <r>
      <rPr>
        <b/>
        <vertAlign val="subscript"/>
        <sz val="11"/>
        <color indexed="12"/>
        <rFont val="Arial"/>
        <family val="2"/>
      </rPr>
      <t>t</t>
    </r>
    <r>
      <rPr>
        <b/>
        <sz val="11"/>
        <color indexed="12"/>
        <rFont val="Arial"/>
        <family val="2"/>
      </rPr>
      <t>=</t>
    </r>
  </si>
  <si>
    <t>6.0. DETALLE FINAL DE ACERO</t>
  </si>
  <si>
    <r>
      <t>cos</t>
    </r>
    <r>
      <rPr>
        <b/>
        <sz val="11"/>
        <color rgb="FF0000CC"/>
        <rFont val="Calibri"/>
        <family val="2"/>
      </rPr>
      <t>θ =</t>
    </r>
  </si>
  <si>
    <t>b = base del Apoyo</t>
  </si>
  <si>
    <t>Ln1 =</t>
  </si>
  <si>
    <t>Ln2 =</t>
  </si>
  <si>
    <t>Ln1 = Luz libre tramo 1</t>
  </si>
  <si>
    <t>Ln2 = Luz libre tramo 2</t>
  </si>
  <si>
    <t>DISEÑO DE ESCALERA 2 TRAMOS</t>
  </si>
  <si>
    <t>TRAMO 1</t>
  </si>
  <si>
    <t>TRAMO 2</t>
  </si>
  <si>
    <t>1.0. DIMENSIONAMIENTO</t>
  </si>
  <si>
    <t>D1 = Descanso tramo 1</t>
  </si>
  <si>
    <t>D1 =</t>
  </si>
  <si>
    <t>D2 =</t>
  </si>
  <si>
    <t>D2 = Descanso tramo 2</t>
  </si>
  <si>
    <t>1.3. Cálculo del espesor ( t )</t>
  </si>
  <si>
    <t>1.2. Cálculo del espesor medio (Hm)</t>
  </si>
  <si>
    <t>1.4. Cálculo del espesor medio (Hm)</t>
  </si>
  <si>
    <t xml:space="preserve">  </t>
  </si>
  <si>
    <t>CARGA MUERTA</t>
  </si>
  <si>
    <t>CARGA VIVA</t>
  </si>
  <si>
    <r>
      <t>2.6. CARGA MUERTA TRAMO INCLINADO (W</t>
    </r>
    <r>
      <rPr>
        <b/>
        <vertAlign val="subscript"/>
        <sz val="11"/>
        <color rgb="FFFF0000"/>
        <rFont val="Arial"/>
        <family val="2"/>
      </rPr>
      <t>D</t>
    </r>
    <r>
      <rPr>
        <b/>
        <sz val="11"/>
        <color rgb="FFFF0000"/>
        <rFont val="Arial"/>
        <family val="2"/>
      </rPr>
      <t>)</t>
    </r>
  </si>
  <si>
    <r>
      <t>2.7. CARGA VIVA TRAMO INCLINADO (W</t>
    </r>
    <r>
      <rPr>
        <b/>
        <vertAlign val="subscript"/>
        <sz val="11"/>
        <color rgb="FFFF0000"/>
        <rFont val="Arial"/>
        <family val="2"/>
      </rPr>
      <t>L</t>
    </r>
    <r>
      <rPr>
        <b/>
        <sz val="11"/>
        <color rgb="FFFF0000"/>
        <rFont val="Arial"/>
        <family val="2"/>
      </rPr>
      <t>)</t>
    </r>
  </si>
  <si>
    <r>
      <t>2.8. CARGA MUERTA DESCANSO (W</t>
    </r>
    <r>
      <rPr>
        <b/>
        <vertAlign val="subscript"/>
        <sz val="11"/>
        <color rgb="FFFF0000"/>
        <rFont val="Arial"/>
        <family val="2"/>
      </rPr>
      <t>D</t>
    </r>
    <r>
      <rPr>
        <b/>
        <sz val="11"/>
        <color rgb="FFFF0000"/>
        <rFont val="Arial"/>
        <family val="2"/>
      </rPr>
      <t>)</t>
    </r>
  </si>
  <si>
    <r>
      <t>2.9. CARGA VIVA DEL DESCANSO (W</t>
    </r>
    <r>
      <rPr>
        <b/>
        <vertAlign val="subscript"/>
        <sz val="11"/>
        <color rgb="FFFF0000"/>
        <rFont val="Arial"/>
        <family val="2"/>
      </rPr>
      <t>L</t>
    </r>
    <r>
      <rPr>
        <b/>
        <sz val="11"/>
        <color rgb="FFFF0000"/>
        <rFont val="Arial"/>
        <family val="2"/>
      </rPr>
      <t>)</t>
    </r>
  </si>
  <si>
    <r>
      <t>2.10. CARGA ÚLTIMA TRAMO INCLINADO (W</t>
    </r>
    <r>
      <rPr>
        <b/>
        <vertAlign val="subscript"/>
        <sz val="11"/>
        <color rgb="FFFF0000"/>
        <rFont val="Arial"/>
        <family val="2"/>
      </rPr>
      <t>U</t>
    </r>
    <r>
      <rPr>
        <b/>
        <sz val="11"/>
        <color rgb="FFFF0000"/>
        <rFont val="Arial"/>
        <family val="2"/>
      </rPr>
      <t>)</t>
    </r>
  </si>
  <si>
    <r>
      <t>2.11. CARGA ÚLTIMA DEL DESCANSO (W</t>
    </r>
    <r>
      <rPr>
        <b/>
        <vertAlign val="subscript"/>
        <sz val="11"/>
        <color rgb="FFFF0000"/>
        <rFont val="Arial"/>
        <family val="2"/>
      </rPr>
      <t>U</t>
    </r>
    <r>
      <rPr>
        <b/>
        <sz val="11"/>
        <color rgb="FFFF0000"/>
        <rFont val="Arial"/>
        <family val="2"/>
      </rPr>
      <t>)</t>
    </r>
  </si>
  <si>
    <r>
      <t>2.12. CARGA ÚLTIMA TRAMO INCLINADO (W</t>
    </r>
    <r>
      <rPr>
        <b/>
        <vertAlign val="subscript"/>
        <sz val="11"/>
        <color rgb="FFFF0000"/>
        <rFont val="Arial"/>
        <family val="2"/>
      </rPr>
      <t>U</t>
    </r>
    <r>
      <rPr>
        <b/>
        <sz val="11"/>
        <color rgb="FFFF0000"/>
        <rFont val="Arial"/>
        <family val="2"/>
      </rPr>
      <t>)</t>
    </r>
  </si>
  <si>
    <r>
      <t>2.13. CARGA ÚLTIMA DEL DESCANSO (W</t>
    </r>
    <r>
      <rPr>
        <b/>
        <vertAlign val="subscript"/>
        <sz val="11"/>
        <color rgb="FFFF0000"/>
        <rFont val="Arial"/>
        <family val="2"/>
      </rPr>
      <t>U</t>
    </r>
    <r>
      <rPr>
        <b/>
        <sz val="11"/>
        <color rgb="FFFF0000"/>
        <rFont val="Arial"/>
        <family val="2"/>
      </rPr>
      <t>)</t>
    </r>
  </si>
  <si>
    <t>Acero por temperatura (Transversal)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</si>
</sst>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164" formatCode="&quot;Ln = &quot;0.00\ &quot;m&quot;"/>
    <numFmt numFmtId="165" formatCode="0\ &quot;kg/cm²&quot;"/>
    <numFmt numFmtId="166" formatCode="0.00\ &quot;m&quot;"/>
    <numFmt numFmtId="167" formatCode="0.000\ &quot;m&quot;"/>
    <numFmt numFmtId="168" formatCode="0.000"/>
    <numFmt numFmtId="169" formatCode="&quot;t = &quot;0.00\ &quot;m Espesor Asumido&quot;"/>
    <numFmt numFmtId="170" formatCode="0.00\ &quot;Tn/m²&quot;"/>
    <numFmt numFmtId="171" formatCode="0.00\ &quot;Tn-m&quot;"/>
    <numFmt numFmtId="172" formatCode="&quot;Wu = &quot;0.00\ &quot;Tn-m&quot;"/>
    <numFmt numFmtId="173" formatCode="0.00\ &quot;Tn&quot;"/>
    <numFmt numFmtId="174" formatCode="&quot;Rᴀ = &quot;0.00\ &quot;Tn&quot;"/>
    <numFmt numFmtId="175" formatCode="0.00\ &quot;cm&quot;"/>
    <numFmt numFmtId="176" formatCode="0.00\ &quot;cm²&quot;"/>
    <numFmt numFmtId="177" formatCode="#,##0.00\ &quot;cm&quot;"/>
    <numFmt numFmtId="178" formatCode="&quot;Ø&quot;#\ ?/?&quot;''&quot;"/>
    <numFmt numFmtId="179" formatCode="&quot;=&quot;0.00\ &quot;cm&quot;"/>
    <numFmt numFmtId="180" formatCode="&quot;= &quot;0.00\ &quot;cm&quot;"/>
    <numFmt numFmtId="181" formatCode="&quot;Ln1 = &quot;0.00\ &quot;m&quot;"/>
    <numFmt numFmtId="182" formatCode="&quot;Ln2 = &quot;0.00\ &quot;m&quot;"/>
    <numFmt numFmtId="183" formatCode="&quot;Wu₂ = &quot;0.00\ &quot;Tn-m&quot;"/>
    <numFmt numFmtId="184" formatCode="&quot;Wu₁ = &quot;0.00\ &quot;Tn-m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b/>
      <sz val="11"/>
      <color rgb="FF0000CC"/>
      <name val="Arial"/>
      <family val="2"/>
    </font>
    <font>
      <b/>
      <vertAlign val="subscript"/>
      <sz val="11"/>
      <color rgb="FFFF0000"/>
      <name val="Arial"/>
      <family val="2"/>
    </font>
    <font>
      <vertAlign val="subscript"/>
      <sz val="11"/>
      <color theme="1"/>
      <name val="Arial"/>
      <family val="2"/>
    </font>
    <font>
      <b/>
      <vertAlign val="subscript"/>
      <sz val="11"/>
      <color rgb="FF0000CC"/>
      <name val="Arial"/>
      <family val="2"/>
    </font>
    <font>
      <b/>
      <vertAlign val="subscript"/>
      <sz val="11"/>
      <color rgb="FF002060"/>
      <name val="Arial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1"/>
      <color rgb="FF0000CC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b/>
      <vertAlign val="subscript"/>
      <sz val="11"/>
      <color indexed="12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indexed="10"/>
      <name val="Arial"/>
      <family val="2"/>
    </font>
    <font>
      <b/>
      <sz val="11"/>
      <color theme="0"/>
      <name val="Arial"/>
      <family val="2"/>
    </font>
    <font>
      <b/>
      <sz val="11"/>
      <color rgb="FF0000CC"/>
      <name val="Calibri"/>
      <family val="2"/>
    </font>
    <font>
      <b/>
      <u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rgb="FF0000CC"/>
      </bottom>
      <diagonal/>
    </border>
    <border>
      <left/>
      <right/>
      <top/>
      <bottom style="thick">
        <color rgb="FFFF0000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Protection="0"/>
  </cellStyleXfs>
  <cellXfs count="206">
    <xf numFmtId="0" fontId="0" fillId="0" borderId="0" xfId="0"/>
    <xf numFmtId="0" fontId="2" fillId="4" borderId="0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5" fillId="4" borderId="8" xfId="0" applyFont="1" applyFill="1" applyBorder="1" applyAlignment="1" applyProtection="1">
      <alignment vertical="center"/>
      <protection hidden="1"/>
    </xf>
    <xf numFmtId="0" fontId="3" fillId="4" borderId="8" xfId="0" applyFont="1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179" fontId="22" fillId="4" borderId="0" xfId="1" applyNumberFormat="1" applyFont="1" applyFill="1" applyBorder="1" applyAlignment="1" applyProtection="1">
      <alignment vertical="center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14" fillId="4" borderId="0" xfId="1" applyFont="1" applyFill="1" applyAlignment="1" applyProtection="1">
      <alignment horizontal="center" vertical="center"/>
      <protection hidden="1"/>
    </xf>
    <xf numFmtId="0" fontId="14" fillId="4" borderId="0" xfId="0" applyFont="1" applyFill="1" applyAlignment="1" applyProtection="1">
      <alignment horizontal="center" vertical="center"/>
      <protection hidden="1"/>
    </xf>
    <xf numFmtId="49" fontId="7" fillId="4" borderId="0" xfId="1" applyNumberFormat="1" applyFont="1" applyFill="1" applyAlignment="1" applyProtection="1">
      <alignment vertical="center"/>
      <protection hidden="1"/>
    </xf>
    <xf numFmtId="176" fontId="7" fillId="4" borderId="0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vertical="center"/>
      <protection hidden="1"/>
    </xf>
    <xf numFmtId="165" fontId="3" fillId="4" borderId="0" xfId="0" applyNumberFormat="1" applyFont="1" applyFill="1" applyBorder="1" applyAlignment="1" applyProtection="1">
      <alignment vertical="center"/>
      <protection hidden="1"/>
    </xf>
    <xf numFmtId="166" fontId="3" fillId="4" borderId="0" xfId="0" applyNumberFormat="1" applyFont="1" applyFill="1" applyBorder="1" applyAlignment="1" applyProtection="1">
      <alignment vertical="center"/>
      <protection hidden="1"/>
    </xf>
    <xf numFmtId="166" fontId="3" fillId="4" borderId="0" xfId="0" applyNumberFormat="1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166" fontId="2" fillId="4" borderId="0" xfId="0" applyNumberFormat="1" applyFont="1" applyFill="1" applyAlignment="1" applyProtection="1">
      <alignment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169" fontId="2" fillId="4" borderId="0" xfId="0" applyNumberFormat="1" applyFont="1" applyFill="1" applyAlignment="1" applyProtection="1">
      <alignment vertical="center"/>
      <protection hidden="1"/>
    </xf>
    <xf numFmtId="0" fontId="1" fillId="4" borderId="8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2" fontId="1" fillId="4" borderId="0" xfId="0" applyNumberFormat="1" applyFont="1" applyFill="1" applyAlignment="1" applyProtection="1">
      <alignment vertical="center"/>
      <protection hidden="1"/>
    </xf>
    <xf numFmtId="167" fontId="2" fillId="4" borderId="0" xfId="0" applyNumberFormat="1" applyFont="1" applyFill="1" applyAlignment="1" applyProtection="1">
      <alignment vertical="center"/>
      <protection hidden="1"/>
    </xf>
    <xf numFmtId="0" fontId="2" fillId="4" borderId="8" xfId="0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173" fontId="1" fillId="4" borderId="0" xfId="0" applyNumberFormat="1" applyFont="1" applyFill="1" applyAlignment="1" applyProtection="1">
      <alignment vertical="center"/>
      <protection hidden="1"/>
    </xf>
    <xf numFmtId="172" fontId="7" fillId="4" borderId="0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left" vertical="center" indent="2"/>
      <protection hidden="1"/>
    </xf>
    <xf numFmtId="0" fontId="1" fillId="4" borderId="8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1" fillId="4" borderId="12" xfId="0" applyFont="1" applyFill="1" applyBorder="1" applyAlignment="1" applyProtection="1">
      <alignment horizontal="center" vertical="center"/>
      <protection hidden="1"/>
    </xf>
    <xf numFmtId="2" fontId="1" fillId="4" borderId="0" xfId="0" applyNumberFormat="1" applyFont="1" applyFill="1" applyAlignment="1" applyProtection="1">
      <alignment horizontal="center" vertical="center"/>
      <protection hidden="1"/>
    </xf>
    <xf numFmtId="166" fontId="2" fillId="4" borderId="0" xfId="0" applyNumberFormat="1" applyFont="1" applyFill="1" applyAlignment="1" applyProtection="1">
      <alignment vertical="center" textRotation="45"/>
      <protection hidden="1"/>
    </xf>
    <xf numFmtId="0" fontId="23" fillId="5" borderId="0" xfId="1" applyFont="1" applyFill="1" applyAlignment="1" applyProtection="1">
      <alignment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166" fontId="3" fillId="4" borderId="0" xfId="0" applyNumberFormat="1" applyFont="1" applyFill="1" applyAlignment="1" applyProtection="1">
      <alignment horizontal="center" vertical="center"/>
      <protection hidden="1"/>
    </xf>
    <xf numFmtId="167" fontId="3" fillId="4" borderId="0" xfId="0" applyNumberFormat="1" applyFont="1" applyFill="1" applyAlignment="1" applyProtection="1">
      <alignment horizontal="left" vertical="center" indent="2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164" fontId="3" fillId="4" borderId="0" xfId="0" applyNumberFormat="1" applyFont="1" applyFill="1" applyBorder="1" applyAlignment="1" applyProtection="1">
      <alignment vertical="center"/>
      <protection hidden="1"/>
    </xf>
    <xf numFmtId="167" fontId="3" fillId="4" borderId="0" xfId="0" applyNumberFormat="1" applyFont="1" applyFill="1" applyAlignment="1" applyProtection="1">
      <alignment horizontal="left" vertical="center" indent="3"/>
      <protection hidden="1"/>
    </xf>
    <xf numFmtId="182" fontId="3" fillId="4" borderId="0" xfId="0" applyNumberFormat="1" applyFont="1" applyFill="1" applyBorder="1" applyAlignment="1" applyProtection="1">
      <alignment vertical="center"/>
      <protection hidden="1"/>
    </xf>
    <xf numFmtId="167" fontId="3" fillId="4" borderId="0" xfId="0" applyNumberFormat="1" applyFont="1" applyFill="1" applyAlignment="1" applyProtection="1">
      <alignment vertical="center"/>
      <protection hidden="1"/>
    </xf>
    <xf numFmtId="181" fontId="3" fillId="4" borderId="0" xfId="0" applyNumberFormat="1" applyFont="1" applyFill="1" applyBorder="1" applyAlignment="1" applyProtection="1">
      <alignment vertical="center"/>
      <protection hidden="1"/>
    </xf>
    <xf numFmtId="167" fontId="3" fillId="4" borderId="0" xfId="0" applyNumberFormat="1" applyFont="1" applyFill="1" applyAlignment="1" applyProtection="1">
      <alignment horizontal="center" vertical="center" textRotation="90"/>
      <protection hidden="1"/>
    </xf>
    <xf numFmtId="167" fontId="3" fillId="4" borderId="0" xfId="0" applyNumberFormat="1" applyFont="1" applyFill="1" applyAlignment="1" applyProtection="1">
      <alignment horizontal="left" vertical="center" textRotation="90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171" fontId="7" fillId="4" borderId="0" xfId="0" applyNumberFormat="1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7" fillId="4" borderId="0" xfId="0" applyNumberFormat="1" applyFont="1" applyFill="1" applyAlignment="1" applyProtection="1">
      <alignment horizontal="right" vertical="center"/>
      <protection hidden="1"/>
    </xf>
    <xf numFmtId="172" fontId="3" fillId="4" borderId="0" xfId="0" applyNumberFormat="1" applyFont="1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2" fontId="1" fillId="4" borderId="0" xfId="0" applyNumberFormat="1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66" fontId="2" fillId="4" borderId="0" xfId="0" applyNumberFormat="1" applyFont="1" applyFill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83" fontId="3" fillId="4" borderId="11" xfId="0" applyNumberFormat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right" vertical="center"/>
      <protection hidden="1"/>
    </xf>
    <xf numFmtId="173" fontId="7" fillId="4" borderId="0" xfId="0" applyNumberFormat="1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left" vertical="center"/>
      <protection hidden="1"/>
    </xf>
    <xf numFmtId="0" fontId="1" fillId="4" borderId="12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1" fillId="4" borderId="6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166" fontId="7" fillId="4" borderId="0" xfId="0" applyNumberFormat="1" applyFont="1" applyFill="1" applyAlignment="1" applyProtection="1">
      <alignment horizontal="left" vertical="center"/>
      <protection hidden="1"/>
    </xf>
    <xf numFmtId="1" fontId="1" fillId="4" borderId="5" xfId="0" applyNumberFormat="1" applyFont="1" applyFill="1" applyBorder="1" applyAlignment="1" applyProtection="1">
      <alignment horizontal="center" vertical="center"/>
      <protection hidden="1"/>
    </xf>
    <xf numFmtId="49" fontId="7" fillId="4" borderId="0" xfId="0" applyNumberFormat="1" applyFont="1" applyFill="1" applyAlignment="1" applyProtection="1">
      <alignment horizontal="right" vertical="center"/>
      <protection hidden="1"/>
    </xf>
    <xf numFmtId="171" fontId="7" fillId="4" borderId="0" xfId="0" applyNumberFormat="1" applyFont="1" applyFill="1" applyBorder="1" applyAlignment="1" applyProtection="1">
      <alignment horizontal="left" vertical="center"/>
      <protection hidden="1"/>
    </xf>
    <xf numFmtId="0" fontId="23" fillId="10" borderId="0" xfId="0" applyFont="1" applyFill="1" applyAlignment="1" applyProtection="1">
      <alignment horizontal="left" vertical="center"/>
      <protection hidden="1"/>
    </xf>
    <xf numFmtId="0" fontId="3" fillId="4" borderId="0" xfId="0" applyFont="1" applyFill="1" applyAlignment="1" applyProtection="1">
      <alignment horizontal="left" vertical="center" indent="1"/>
      <protection hidden="1"/>
    </xf>
    <xf numFmtId="166" fontId="2" fillId="4" borderId="0" xfId="0" applyNumberFormat="1" applyFont="1" applyFill="1" applyAlignment="1" applyProtection="1">
      <alignment horizontal="center" vertical="center"/>
      <protection hidden="1"/>
    </xf>
    <xf numFmtId="167" fontId="2" fillId="4" borderId="0" xfId="0" applyNumberFormat="1" applyFont="1" applyFill="1" applyAlignment="1" applyProtection="1">
      <alignment horizontal="center" vertical="center"/>
      <protection hidden="1"/>
    </xf>
    <xf numFmtId="2" fontId="1" fillId="4" borderId="0" xfId="0" applyNumberFormat="1" applyFont="1" applyFill="1" applyAlignment="1" applyProtection="1">
      <alignment horizontal="center" vertical="center"/>
      <protection hidden="1"/>
    </xf>
    <xf numFmtId="184" fontId="7" fillId="4" borderId="10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left" vertical="center" indent="2"/>
      <protection hidden="1"/>
    </xf>
    <xf numFmtId="174" fontId="3" fillId="4" borderId="0" xfId="0" applyNumberFormat="1" applyFont="1" applyFill="1" applyAlignment="1" applyProtection="1">
      <alignment horizontal="left" vertical="center" indent="1"/>
      <protection hidden="1"/>
    </xf>
    <xf numFmtId="2" fontId="1" fillId="4" borderId="6" xfId="0" applyNumberFormat="1" applyFont="1" applyFill="1" applyBorder="1" applyAlignment="1" applyProtection="1">
      <alignment horizontal="center" vertical="center"/>
      <protection hidden="1"/>
    </xf>
    <xf numFmtId="0" fontId="1" fillId="4" borderId="8" xfId="0" applyFont="1" applyFill="1" applyBorder="1" applyAlignment="1" applyProtection="1">
      <alignment horizontal="left" vertical="center"/>
      <protection hidden="1"/>
    </xf>
    <xf numFmtId="0" fontId="7" fillId="4" borderId="0" xfId="0" applyFont="1" applyFill="1" applyBorder="1" applyAlignment="1" applyProtection="1">
      <alignment horizontal="right" vertical="center"/>
      <protection hidden="1"/>
    </xf>
    <xf numFmtId="49" fontId="14" fillId="4" borderId="0" xfId="0" applyNumberFormat="1" applyFont="1" applyFill="1" applyAlignment="1" applyProtection="1">
      <alignment horizontal="right" vertical="center"/>
      <protection hidden="1"/>
    </xf>
    <xf numFmtId="2" fontId="1" fillId="4" borderId="0" xfId="0" applyNumberFormat="1" applyFont="1" applyFill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3" fillId="4" borderId="8" xfId="0" applyFont="1" applyFill="1" applyBorder="1" applyAlignment="1" applyProtection="1">
      <alignment horizontal="left"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" fillId="4" borderId="0" xfId="0" applyFont="1" applyFill="1" applyBorder="1" applyAlignment="1" applyProtection="1">
      <alignment horizontal="left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4" borderId="8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right" vertical="center"/>
      <protection hidden="1"/>
    </xf>
    <xf numFmtId="0" fontId="2" fillId="4" borderId="2" xfId="0" applyFont="1" applyFill="1" applyBorder="1" applyAlignment="1" applyProtection="1">
      <alignment horizontal="right" vertical="center"/>
      <protection hidden="1"/>
    </xf>
    <xf numFmtId="166" fontId="3" fillId="4" borderId="4" xfId="0" applyNumberFormat="1" applyFont="1" applyFill="1" applyBorder="1" applyAlignment="1" applyProtection="1">
      <alignment horizontal="center" vertical="center"/>
      <protection locked="0"/>
    </xf>
    <xf numFmtId="166" fontId="3" fillId="4" borderId="3" xfId="0" applyNumberFormat="1" applyFont="1" applyFill="1" applyBorder="1" applyAlignment="1" applyProtection="1">
      <alignment horizontal="center" vertical="center"/>
      <protection locked="0"/>
    </xf>
    <xf numFmtId="166" fontId="3" fillId="4" borderId="23" xfId="0" applyNumberFormat="1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2" fillId="4" borderId="24" xfId="0" applyFont="1" applyFill="1" applyBorder="1" applyAlignment="1" applyProtection="1">
      <alignment horizontal="right" vertical="center"/>
      <protection hidden="1"/>
    </xf>
    <xf numFmtId="0" fontId="2" fillId="4" borderId="21" xfId="0" applyFont="1" applyFill="1" applyBorder="1" applyAlignment="1" applyProtection="1">
      <alignment horizontal="right" vertical="center"/>
      <protection hidden="1"/>
    </xf>
    <xf numFmtId="170" fontId="3" fillId="4" borderId="25" xfId="0" applyNumberFormat="1" applyFont="1" applyFill="1" applyBorder="1" applyAlignment="1" applyProtection="1">
      <alignment horizontal="center" vertical="center"/>
      <protection locked="0"/>
    </xf>
    <xf numFmtId="170" fontId="3" fillId="4" borderId="26" xfId="0" applyNumberFormat="1" applyFont="1" applyFill="1" applyBorder="1" applyAlignment="1" applyProtection="1">
      <alignment horizontal="center" vertical="center"/>
      <protection locked="0"/>
    </xf>
    <xf numFmtId="170" fontId="3" fillId="4" borderId="27" xfId="0" applyNumberFormat="1" applyFont="1" applyFill="1" applyBorder="1" applyAlignment="1" applyProtection="1">
      <alignment horizontal="center" vertical="center"/>
      <protection locked="0"/>
    </xf>
    <xf numFmtId="168" fontId="7" fillId="4" borderId="0" xfId="0" applyNumberFormat="1" applyFont="1" applyFill="1" applyAlignment="1" applyProtection="1">
      <alignment horizontal="left" vertical="center"/>
      <protection hidden="1"/>
    </xf>
    <xf numFmtId="0" fontId="2" fillId="4" borderId="0" xfId="0" applyFont="1" applyFill="1" applyBorder="1" applyAlignment="1" applyProtection="1">
      <alignment horizontal="left" vertical="center"/>
      <protection hidden="1"/>
    </xf>
    <xf numFmtId="0" fontId="2" fillId="4" borderId="8" xfId="0" applyFont="1" applyFill="1" applyBorder="1" applyAlignment="1" applyProtection="1">
      <alignment horizontal="left" vertical="center"/>
      <protection hidden="1"/>
    </xf>
    <xf numFmtId="0" fontId="2" fillId="7" borderId="0" xfId="0" applyFont="1" applyFill="1" applyAlignment="1" applyProtection="1">
      <alignment horizontal="center" vertical="center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4" fillId="4" borderId="0" xfId="0" applyFont="1" applyFill="1" applyBorder="1" applyAlignment="1" applyProtection="1">
      <alignment horizontal="left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165" fontId="3" fillId="4" borderId="2" xfId="0" applyNumberFormat="1" applyFont="1" applyFill="1" applyBorder="1" applyAlignment="1" applyProtection="1">
      <alignment horizontal="left" vertical="center"/>
      <protection locked="0"/>
    </xf>
    <xf numFmtId="165" fontId="3" fillId="4" borderId="17" xfId="0" applyNumberFormat="1" applyFont="1" applyFill="1" applyBorder="1" applyAlignment="1" applyProtection="1">
      <alignment horizontal="left" vertical="center"/>
      <protection locked="0"/>
    </xf>
    <xf numFmtId="166" fontId="3" fillId="4" borderId="0" xfId="0" applyNumberFormat="1" applyFont="1" applyFill="1" applyAlignment="1" applyProtection="1">
      <alignment horizontal="center" vertical="center" textRotation="30"/>
      <protection hidden="1"/>
    </xf>
    <xf numFmtId="166" fontId="3" fillId="4" borderId="0" xfId="0" applyNumberFormat="1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 vertical="center"/>
      <protection hidden="1"/>
    </xf>
    <xf numFmtId="2" fontId="1" fillId="4" borderId="5" xfId="0" applyNumberFormat="1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166" fontId="2" fillId="4" borderId="0" xfId="0" applyNumberFormat="1" applyFont="1" applyFill="1" applyAlignment="1" applyProtection="1">
      <alignment horizontal="left" vertical="center"/>
      <protection hidden="1"/>
    </xf>
    <xf numFmtId="175" fontId="2" fillId="4" borderId="0" xfId="0" applyNumberFormat="1" applyFont="1" applyFill="1" applyAlignment="1" applyProtection="1">
      <alignment horizontal="left"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178" fontId="23" fillId="5" borderId="0" xfId="1" applyNumberFormat="1" applyFont="1" applyFill="1" applyAlignment="1" applyProtection="1">
      <alignment horizontal="center" vertical="center"/>
      <protection locked="0"/>
    </xf>
    <xf numFmtId="180" fontId="22" fillId="4" borderId="0" xfId="1" applyNumberFormat="1" applyFont="1" applyFill="1" applyBorder="1" applyAlignment="1" applyProtection="1">
      <alignment horizontal="left" vertical="center"/>
      <protection hidden="1"/>
    </xf>
    <xf numFmtId="49" fontId="14" fillId="4" borderId="0" xfId="1" applyNumberFormat="1" applyFont="1" applyFill="1" applyAlignment="1" applyProtection="1">
      <alignment horizontal="right" vertical="center"/>
      <protection hidden="1"/>
    </xf>
    <xf numFmtId="2" fontId="14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175" fontId="14" fillId="4" borderId="0" xfId="1" applyNumberFormat="1" applyFont="1" applyFill="1" applyAlignment="1" applyProtection="1">
      <alignment horizontal="left" vertical="center"/>
      <protection hidden="1"/>
    </xf>
    <xf numFmtId="0" fontId="14" fillId="4" borderId="0" xfId="0" applyFont="1" applyFill="1" applyBorder="1" applyAlignment="1" applyProtection="1">
      <alignment horizontal="left"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14" fillId="4" borderId="6" xfId="0" applyFont="1" applyFill="1" applyBorder="1" applyAlignment="1" applyProtection="1">
      <alignment horizontal="center" vertical="center"/>
      <protection hidden="1"/>
    </xf>
    <xf numFmtId="0" fontId="14" fillId="4" borderId="0" xfId="1" applyFont="1" applyFill="1" applyAlignment="1" applyProtection="1">
      <alignment horizontal="right" vertical="center"/>
      <protection hidden="1"/>
    </xf>
    <xf numFmtId="0" fontId="18" fillId="4" borderId="0" xfId="1" applyFont="1" applyFill="1" applyAlignment="1" applyProtection="1">
      <alignment horizontal="right" vertical="center"/>
      <protection hidden="1"/>
    </xf>
    <xf numFmtId="0" fontId="7" fillId="4" borderId="0" xfId="1" applyFont="1" applyFill="1" applyAlignment="1" applyProtection="1">
      <alignment horizontal="right" vertical="center"/>
      <protection hidden="1"/>
    </xf>
    <xf numFmtId="175" fontId="7" fillId="4" borderId="0" xfId="1" applyNumberFormat="1" applyFont="1" applyFill="1" applyAlignment="1" applyProtection="1">
      <alignment horizontal="left" vertical="center"/>
      <protection hidden="1"/>
    </xf>
    <xf numFmtId="2" fontId="20" fillId="4" borderId="0" xfId="0" applyNumberFormat="1" applyFont="1" applyFill="1" applyAlignment="1" applyProtection="1">
      <alignment horizontal="left" vertical="center"/>
      <protection hidden="1"/>
    </xf>
    <xf numFmtId="176" fontId="7" fillId="4" borderId="0" xfId="0" applyNumberFormat="1" applyFont="1" applyFill="1" applyBorder="1" applyAlignment="1" applyProtection="1">
      <alignment horizontal="left" vertical="center"/>
      <protection hidden="1"/>
    </xf>
    <xf numFmtId="49" fontId="7" fillId="4" borderId="0" xfId="1" applyNumberFormat="1" applyFont="1" applyFill="1" applyAlignment="1" applyProtection="1">
      <alignment horizontal="right" vertical="center"/>
      <protection hidden="1"/>
    </xf>
    <xf numFmtId="0" fontId="23" fillId="9" borderId="0" xfId="0" applyFont="1" applyFill="1" applyBorder="1" applyAlignment="1" applyProtection="1">
      <alignment horizontal="center" vertical="center"/>
      <protection hidden="1"/>
    </xf>
    <xf numFmtId="0" fontId="14" fillId="4" borderId="0" xfId="1" applyFont="1" applyFill="1" applyBorder="1" applyAlignment="1" applyProtection="1">
      <alignment horizontal="right" vertical="center"/>
      <protection hidden="1"/>
    </xf>
    <xf numFmtId="176" fontId="18" fillId="4" borderId="0" xfId="1" applyNumberFormat="1" applyFont="1" applyFill="1" applyAlignment="1" applyProtection="1">
      <alignment horizontal="left" vertical="center"/>
      <protection hidden="1"/>
    </xf>
    <xf numFmtId="0" fontId="5" fillId="4" borderId="0" xfId="1" applyFont="1" applyFill="1" applyAlignment="1" applyProtection="1">
      <alignment horizontal="left" vertical="center"/>
      <protection hidden="1"/>
    </xf>
    <xf numFmtId="2" fontId="14" fillId="4" borderId="6" xfId="0" applyNumberFormat="1" applyFont="1" applyFill="1" applyBorder="1" applyAlignment="1" applyProtection="1">
      <alignment horizontal="center" vertical="center"/>
      <protection hidden="1"/>
    </xf>
    <xf numFmtId="0" fontId="14" fillId="4" borderId="5" xfId="0" applyFont="1" applyFill="1" applyBorder="1" applyAlignment="1" applyProtection="1">
      <alignment horizontal="center" vertical="center"/>
      <protection hidden="1"/>
    </xf>
    <xf numFmtId="2" fontId="1" fillId="3" borderId="21" xfId="0" applyNumberFormat="1" applyFont="1" applyFill="1" applyBorder="1" applyAlignment="1" applyProtection="1">
      <alignment horizontal="center" vertical="center"/>
      <protection hidden="1"/>
    </xf>
    <xf numFmtId="176" fontId="1" fillId="3" borderId="21" xfId="0" applyNumberFormat="1" applyFont="1" applyFill="1" applyBorder="1" applyAlignment="1" applyProtection="1">
      <alignment horizontal="center" vertical="center"/>
      <protection hidden="1"/>
    </xf>
    <xf numFmtId="176" fontId="1" fillId="3" borderId="22" xfId="0" applyNumberFormat="1" applyFont="1" applyFill="1" applyBorder="1" applyAlignment="1" applyProtection="1">
      <alignment horizontal="center" vertical="center"/>
      <protection hidden="1"/>
    </xf>
    <xf numFmtId="0" fontId="21" fillId="2" borderId="13" xfId="0" applyFont="1" applyFill="1" applyBorder="1" applyAlignment="1" applyProtection="1">
      <alignment horizontal="center" vertical="center" wrapText="1"/>
      <protection hidden="1"/>
    </xf>
    <xf numFmtId="0" fontId="21" fillId="2" borderId="14" xfId="0" applyFont="1" applyFill="1" applyBorder="1" applyAlignment="1" applyProtection="1">
      <alignment horizontal="center" vertical="center" wrapText="1"/>
      <protection hidden="1"/>
    </xf>
    <xf numFmtId="0" fontId="21" fillId="2" borderId="16" xfId="0" applyFont="1" applyFill="1" applyBorder="1" applyAlignment="1" applyProtection="1">
      <alignment horizontal="center" vertical="center" wrapText="1"/>
      <protection hidden="1"/>
    </xf>
    <xf numFmtId="0" fontId="21" fillId="2" borderId="2" xfId="0" applyFont="1" applyFill="1" applyBorder="1" applyAlignment="1" applyProtection="1">
      <alignment horizontal="center" vertical="center" wrapText="1"/>
      <protection hidden="1"/>
    </xf>
    <xf numFmtId="0" fontId="21" fillId="2" borderId="15" xfId="0" applyFont="1" applyFill="1" applyBorder="1" applyAlignment="1" applyProtection="1">
      <alignment horizontal="center" vertical="center" wrapText="1"/>
      <protection hidden="1"/>
    </xf>
    <xf numFmtId="0" fontId="21" fillId="2" borderId="17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2" fontId="1" fillId="3" borderId="2" xfId="0" applyNumberFormat="1" applyFont="1" applyFill="1" applyBorder="1" applyAlignment="1" applyProtection="1">
      <alignment horizontal="center" vertical="center"/>
      <protection hidden="1"/>
    </xf>
    <xf numFmtId="176" fontId="1" fillId="3" borderId="2" xfId="0" applyNumberFormat="1" applyFont="1" applyFill="1" applyBorder="1" applyAlignment="1" applyProtection="1">
      <alignment horizontal="center" vertical="center"/>
      <protection hidden="1"/>
    </xf>
    <xf numFmtId="176" fontId="1" fillId="3" borderId="17" xfId="0" applyNumberFormat="1" applyFont="1" applyFill="1" applyBorder="1" applyAlignment="1" applyProtection="1">
      <alignment horizontal="center" vertical="center"/>
      <protection hidden="1"/>
    </xf>
    <xf numFmtId="0" fontId="1" fillId="3" borderId="19" xfId="0" applyFont="1" applyFill="1" applyBorder="1" applyAlignment="1" applyProtection="1">
      <alignment horizontal="center" vertical="center"/>
      <protection hidden="1"/>
    </xf>
    <xf numFmtId="0" fontId="1" fillId="3" borderId="20" xfId="0" applyFont="1" applyFill="1" applyBorder="1" applyAlignment="1" applyProtection="1">
      <alignment horizontal="center" vertical="center"/>
      <protection hidden="1"/>
    </xf>
    <xf numFmtId="183" fontId="3" fillId="4" borderId="0" xfId="0" applyNumberFormat="1" applyFont="1" applyFill="1" applyBorder="1" applyAlignment="1" applyProtection="1">
      <alignment horizontal="center" vertical="center"/>
      <protection hidden="1"/>
    </xf>
    <xf numFmtId="171" fontId="3" fillId="4" borderId="0" xfId="0" applyNumberFormat="1" applyFont="1" applyFill="1" applyAlignment="1" applyProtection="1">
      <alignment horizontal="center" vertical="center"/>
      <protection hidden="1"/>
    </xf>
    <xf numFmtId="167" fontId="7" fillId="4" borderId="0" xfId="0" applyNumberFormat="1" applyFont="1" applyFill="1" applyAlignment="1" applyProtection="1">
      <alignment horizontal="left" vertical="center"/>
      <protection hidden="1"/>
    </xf>
    <xf numFmtId="169" fontId="23" fillId="5" borderId="0" xfId="0" applyNumberFormat="1" applyFont="1" applyFill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167" fontId="3" fillId="4" borderId="4" xfId="0" applyNumberFormat="1" applyFont="1" applyFill="1" applyBorder="1" applyAlignment="1" applyProtection="1">
      <alignment horizontal="center" vertical="center"/>
      <protection locked="0"/>
    </xf>
    <xf numFmtId="167" fontId="3" fillId="4" borderId="3" xfId="0" applyNumberFormat="1" applyFont="1" applyFill="1" applyBorder="1" applyAlignment="1" applyProtection="1">
      <alignment horizontal="center" vertical="center"/>
      <protection locked="0"/>
    </xf>
    <xf numFmtId="167" fontId="3" fillId="4" borderId="23" xfId="0" applyNumberFormat="1" applyFont="1" applyFill="1" applyBorder="1" applyAlignment="1" applyProtection="1">
      <alignment horizontal="center" vertical="center"/>
      <protection locked="0"/>
    </xf>
    <xf numFmtId="167" fontId="3" fillId="4" borderId="0" xfId="0" applyNumberFormat="1" applyFont="1" applyFill="1" applyAlignment="1" applyProtection="1">
      <alignment horizontal="left" vertical="center" indent="2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center" vertical="center"/>
      <protection hidden="1"/>
    </xf>
    <xf numFmtId="181" fontId="3" fillId="4" borderId="0" xfId="0" applyNumberFormat="1" applyFont="1" applyFill="1" applyBorder="1" applyAlignment="1" applyProtection="1">
      <alignment horizontal="center" vertical="center"/>
      <protection hidden="1"/>
    </xf>
    <xf numFmtId="175" fontId="2" fillId="4" borderId="0" xfId="0" applyNumberFormat="1" applyFont="1" applyFill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  <protection hidden="1"/>
    </xf>
    <xf numFmtId="0" fontId="25" fillId="4" borderId="0" xfId="0" applyFont="1" applyFill="1" applyAlignment="1" applyProtection="1">
      <alignment horizontal="left" vertical="center"/>
      <protection hidden="1"/>
    </xf>
    <xf numFmtId="167" fontId="3" fillId="4" borderId="0" xfId="0" applyNumberFormat="1" applyFont="1" applyFill="1" applyAlignment="1" applyProtection="1">
      <alignment horizontal="left" vertical="center" textRotation="90"/>
      <protection hidden="1"/>
    </xf>
    <xf numFmtId="182" fontId="3" fillId="4" borderId="0" xfId="0" applyNumberFormat="1" applyFont="1" applyFill="1" applyBorder="1" applyAlignment="1" applyProtection="1">
      <alignment horizontal="center" vertical="center"/>
      <protection hidden="1"/>
    </xf>
    <xf numFmtId="166" fontId="3" fillId="4" borderId="0" xfId="0" applyNumberFormat="1" applyFont="1" applyFill="1" applyAlignment="1" applyProtection="1">
      <alignment horizontal="left" vertical="center" textRotation="90"/>
      <protection hidden="1"/>
    </xf>
    <xf numFmtId="167" fontId="3" fillId="4" borderId="0" xfId="0" applyNumberFormat="1" applyFont="1" applyFill="1" applyAlignment="1" applyProtection="1">
      <alignment horizontal="center" vertical="center"/>
      <protection hidden="1"/>
    </xf>
    <xf numFmtId="167" fontId="3" fillId="4" borderId="0" xfId="0" applyNumberFormat="1" applyFont="1" applyFill="1" applyAlignment="1" applyProtection="1">
      <alignment horizontal="left" vertical="center" indent="3"/>
      <protection hidden="1"/>
    </xf>
    <xf numFmtId="166" fontId="3" fillId="4" borderId="0" xfId="0" applyNumberFormat="1" applyFont="1" applyFill="1" applyAlignment="1" applyProtection="1">
      <alignment horizontal="center" vertical="center" textRotation="114"/>
      <protection hidden="1"/>
    </xf>
    <xf numFmtId="177" fontId="23" fillId="5" borderId="0" xfId="1" applyNumberFormat="1" applyFont="1" applyFill="1" applyAlignment="1" applyProtection="1">
      <alignment horizontal="left" vertical="center"/>
      <protection locked="0"/>
    </xf>
  </cellXfs>
  <cellStyles count="2">
    <cellStyle name="Normal" xfId="0" builtinId="0"/>
    <cellStyle name="Normal_D" xfId="1"/>
  </cellStyles>
  <dxfs count="0"/>
  <tableStyles count="0" defaultTableStyle="TableStyleMedium2" defaultPivotStyle="PivotStyleLight16"/>
  <colors>
    <mruColors>
      <color rgb="FF3333CC"/>
      <color rgb="FF0000CC"/>
      <color rgb="FF66FF66"/>
      <color rgb="FF99FF99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0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hyperlink" Target="https://www.facebook.com/Ing-Civil-Cix-103444718096925" TargetMode="External"/><Relationship Id="rId5" Type="http://schemas.microsoft.com/office/2007/relationships/hdphoto" Target="../media/hdphoto1.wdp"/><Relationship Id="rId10" Type="http://schemas.openxmlformats.org/officeDocument/2006/relationships/image" Target="../media/image8.png"/><Relationship Id="rId4" Type="http://schemas.openxmlformats.org/officeDocument/2006/relationships/image" Target="../media/image4.png"/><Relationship Id="rId9" Type="http://schemas.openxmlformats.org/officeDocument/2006/relationships/hyperlink" Target="https://www.youtube.com/channel/UCyYrh88lmk5LU2LiuIJRIhA/playlists?app=deskto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179915</xdr:colOff>
      <xdr:row>170</xdr:row>
      <xdr:rowOff>95248</xdr:rowOff>
    </xdr:from>
    <xdr:to>
      <xdr:col>32</xdr:col>
      <xdr:colOff>31750</xdr:colOff>
      <xdr:row>190</xdr:row>
      <xdr:rowOff>32134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86415" y="32522581"/>
          <a:ext cx="5281085" cy="3651636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158750</xdr:colOff>
      <xdr:row>170</xdr:row>
      <xdr:rowOff>74082</xdr:rowOff>
    </xdr:from>
    <xdr:to>
      <xdr:col>68</xdr:col>
      <xdr:colOff>105834</xdr:colOff>
      <xdr:row>187</xdr:row>
      <xdr:rowOff>80605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95583" y="32501415"/>
          <a:ext cx="6582834" cy="3170940"/>
        </a:xfrm>
        <a:prstGeom prst="rect">
          <a:avLst/>
        </a:prstGeom>
      </xdr:spPr>
    </xdr:pic>
    <xdr:clientData/>
  </xdr:twoCellAnchor>
  <xdr:twoCellAnchor editAs="oneCell">
    <xdr:from>
      <xdr:col>21</xdr:col>
      <xdr:colOff>179918</xdr:colOff>
      <xdr:row>4</xdr:row>
      <xdr:rowOff>158752</xdr:rowOff>
    </xdr:from>
    <xdr:to>
      <xdr:col>35</xdr:col>
      <xdr:colOff>31751</xdr:colOff>
      <xdr:row>14</xdr:row>
      <xdr:rowOff>108718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4402668" y="899585"/>
          <a:ext cx="2667000" cy="1833800"/>
        </a:xfrm>
        <a:prstGeom prst="rect">
          <a:avLst/>
        </a:prstGeom>
      </xdr:spPr>
    </xdr:pic>
    <xdr:clientData/>
  </xdr:twoCellAnchor>
  <xdr:twoCellAnchor>
    <xdr:from>
      <xdr:col>48</xdr:col>
      <xdr:colOff>1714</xdr:colOff>
      <xdr:row>17</xdr:row>
      <xdr:rowOff>104775</xdr:rowOff>
    </xdr:from>
    <xdr:to>
      <xdr:col>48</xdr:col>
      <xdr:colOff>1714</xdr:colOff>
      <xdr:row>18</xdr:row>
      <xdr:rowOff>76200</xdr:rowOff>
    </xdr:to>
    <xdr:cxnSp macro="">
      <xdr:nvCxnSpPr>
        <xdr:cNvPr id="154" name="Conector recto 153"/>
        <xdr:cNvCxnSpPr/>
      </xdr:nvCxnSpPr>
      <xdr:spPr>
        <a:xfrm>
          <a:off x="9656869" y="3302454"/>
          <a:ext cx="0" cy="17257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1714</xdr:colOff>
      <xdr:row>18</xdr:row>
      <xdr:rowOff>0</xdr:rowOff>
    </xdr:from>
    <xdr:to>
      <xdr:col>48</xdr:col>
      <xdr:colOff>181714</xdr:colOff>
      <xdr:row>18</xdr:row>
      <xdr:rowOff>0</xdr:rowOff>
    </xdr:to>
    <xdr:cxnSp macro="">
      <xdr:nvCxnSpPr>
        <xdr:cNvPr id="157" name="Conector recto 156"/>
        <xdr:cNvCxnSpPr/>
      </xdr:nvCxnSpPr>
      <xdr:spPr>
        <a:xfrm flipH="1" flipV="1">
          <a:off x="9656869" y="3398828"/>
          <a:ext cx="180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52</xdr:col>
      <xdr:colOff>197842</xdr:colOff>
      <xdr:row>1</xdr:row>
      <xdr:rowOff>13828</xdr:rowOff>
    </xdr:from>
    <xdr:to>
      <xdr:col>66</xdr:col>
      <xdr:colOff>20897</xdr:colOff>
      <xdr:row>20</xdr:row>
      <xdr:rowOff>57894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4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691486" y="191413"/>
          <a:ext cx="2648267" cy="3641681"/>
        </a:xfrm>
        <a:prstGeom prst="rect">
          <a:avLst/>
        </a:prstGeom>
      </xdr:spPr>
    </xdr:pic>
    <xdr:clientData/>
  </xdr:twoCellAnchor>
  <xdr:twoCellAnchor editAs="oneCell">
    <xdr:from>
      <xdr:col>38</xdr:col>
      <xdr:colOff>182624</xdr:colOff>
      <xdr:row>17</xdr:row>
      <xdr:rowOff>156873</xdr:rowOff>
    </xdr:from>
    <xdr:to>
      <xdr:col>62</xdr:col>
      <xdr:colOff>148174</xdr:colOff>
      <xdr:row>38</xdr:row>
      <xdr:rowOff>40727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23791" y="3353040"/>
          <a:ext cx="4791550" cy="3704437"/>
        </a:xfrm>
        <a:prstGeom prst="rect">
          <a:avLst/>
        </a:prstGeom>
      </xdr:spPr>
    </xdr:pic>
    <xdr:clientData/>
  </xdr:twoCellAnchor>
  <xdr:twoCellAnchor>
    <xdr:from>
      <xdr:col>5</xdr:col>
      <xdr:colOff>190500</xdr:colOff>
      <xdr:row>96</xdr:row>
      <xdr:rowOff>0</xdr:rowOff>
    </xdr:from>
    <xdr:to>
      <xdr:col>5</xdr:col>
      <xdr:colOff>190500</xdr:colOff>
      <xdr:row>99</xdr:row>
      <xdr:rowOff>0</xdr:rowOff>
    </xdr:to>
    <xdr:cxnSp macro="">
      <xdr:nvCxnSpPr>
        <xdr:cNvPr id="118" name="Conector recto de flecha 117"/>
        <xdr:cNvCxnSpPr/>
      </xdr:nvCxnSpPr>
      <xdr:spPr>
        <a:xfrm flipH="1" flipV="1">
          <a:off x="6424083" y="10773833"/>
          <a:ext cx="0" cy="53975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198938</xdr:colOff>
      <xdr:row>17</xdr:row>
      <xdr:rowOff>114300</xdr:rowOff>
    </xdr:from>
    <xdr:to>
      <xdr:col>22</xdr:col>
      <xdr:colOff>198938</xdr:colOff>
      <xdr:row>18</xdr:row>
      <xdr:rowOff>85725</xdr:rowOff>
    </xdr:to>
    <xdr:cxnSp macro="">
      <xdr:nvCxnSpPr>
        <xdr:cNvPr id="10" name="Conector recto 9"/>
        <xdr:cNvCxnSpPr/>
      </xdr:nvCxnSpPr>
      <xdr:spPr>
        <a:xfrm>
          <a:off x="4575615" y="3315423"/>
          <a:ext cx="0" cy="17036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17</xdr:row>
      <xdr:rowOff>104775</xdr:rowOff>
    </xdr:from>
    <xdr:to>
      <xdr:col>30</xdr:col>
      <xdr:colOff>0</xdr:colOff>
      <xdr:row>18</xdr:row>
      <xdr:rowOff>76200</xdr:rowOff>
    </xdr:to>
    <xdr:cxnSp macro="">
      <xdr:nvCxnSpPr>
        <xdr:cNvPr id="11" name="Conector recto 10"/>
        <xdr:cNvCxnSpPr/>
      </xdr:nvCxnSpPr>
      <xdr:spPr>
        <a:xfrm>
          <a:off x="5800725" y="2686050"/>
          <a:ext cx="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103243</xdr:colOff>
      <xdr:row>17</xdr:row>
      <xdr:rowOff>106573</xdr:rowOff>
    </xdr:from>
    <xdr:to>
      <xdr:col>34</xdr:col>
      <xdr:colOff>103243</xdr:colOff>
      <xdr:row>18</xdr:row>
      <xdr:rowOff>78197</xdr:rowOff>
    </xdr:to>
    <xdr:cxnSp macro="">
      <xdr:nvCxnSpPr>
        <xdr:cNvPr id="12" name="Conector recto 11"/>
        <xdr:cNvCxnSpPr/>
      </xdr:nvCxnSpPr>
      <xdr:spPr>
        <a:xfrm>
          <a:off x="6697474" y="2674326"/>
          <a:ext cx="0" cy="1714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116159</xdr:colOff>
      <xdr:row>18</xdr:row>
      <xdr:rowOff>3330</xdr:rowOff>
    </xdr:from>
    <xdr:to>
      <xdr:col>34</xdr:col>
      <xdr:colOff>96134</xdr:colOff>
      <xdr:row>18</xdr:row>
      <xdr:rowOff>3330</xdr:rowOff>
    </xdr:to>
    <xdr:cxnSp macro="">
      <xdr:nvCxnSpPr>
        <xdr:cNvPr id="14" name="Conector recto 13"/>
        <xdr:cNvCxnSpPr/>
      </xdr:nvCxnSpPr>
      <xdr:spPr>
        <a:xfrm flipH="1" flipV="1">
          <a:off x="6516959" y="2784630"/>
          <a:ext cx="180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18</xdr:row>
      <xdr:rowOff>0</xdr:rowOff>
    </xdr:from>
    <xdr:to>
      <xdr:col>30</xdr:col>
      <xdr:colOff>180000</xdr:colOff>
      <xdr:row>18</xdr:row>
      <xdr:rowOff>0</xdr:rowOff>
    </xdr:to>
    <xdr:cxnSp macro="">
      <xdr:nvCxnSpPr>
        <xdr:cNvPr id="16" name="Conector recto 15"/>
        <xdr:cNvCxnSpPr/>
      </xdr:nvCxnSpPr>
      <xdr:spPr>
        <a:xfrm flipH="1" flipV="1">
          <a:off x="5800725" y="2781300"/>
          <a:ext cx="180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200797</xdr:colOff>
      <xdr:row>6</xdr:row>
      <xdr:rowOff>2575</xdr:rowOff>
    </xdr:from>
    <xdr:to>
      <xdr:col>28</xdr:col>
      <xdr:colOff>9524</xdr:colOff>
      <xdr:row>6</xdr:row>
      <xdr:rowOff>2575</xdr:rowOff>
    </xdr:to>
    <xdr:cxnSp macro="">
      <xdr:nvCxnSpPr>
        <xdr:cNvPr id="19" name="Conector recto de flecha 18"/>
        <xdr:cNvCxnSpPr/>
      </xdr:nvCxnSpPr>
      <xdr:spPr>
        <a:xfrm>
          <a:off x="5220729" y="543183"/>
          <a:ext cx="21032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2339</xdr:colOff>
      <xdr:row>9</xdr:row>
      <xdr:rowOff>16206</xdr:rowOff>
    </xdr:from>
    <xdr:to>
      <xdr:col>23</xdr:col>
      <xdr:colOff>2339</xdr:colOff>
      <xdr:row>10</xdr:row>
      <xdr:rowOff>37819</xdr:rowOff>
    </xdr:to>
    <xdr:cxnSp macro="">
      <xdr:nvCxnSpPr>
        <xdr:cNvPr id="20" name="Conector recto de flecha 19"/>
        <xdr:cNvCxnSpPr/>
      </xdr:nvCxnSpPr>
      <xdr:spPr>
        <a:xfrm rot="5400000">
          <a:off x="4521199" y="1794430"/>
          <a:ext cx="21211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3</xdr:row>
      <xdr:rowOff>87132</xdr:rowOff>
    </xdr:from>
    <xdr:to>
      <xdr:col>30</xdr:col>
      <xdr:colOff>0</xdr:colOff>
      <xdr:row>4</xdr:row>
      <xdr:rowOff>77607</xdr:rowOff>
    </xdr:to>
    <xdr:cxnSp macro="">
      <xdr:nvCxnSpPr>
        <xdr:cNvPr id="25" name="Conector recto 24"/>
        <xdr:cNvCxnSpPr/>
      </xdr:nvCxnSpPr>
      <xdr:spPr>
        <a:xfrm>
          <a:off x="5807003" y="268432"/>
          <a:ext cx="0" cy="17177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3988</xdr:colOff>
      <xdr:row>3</xdr:row>
      <xdr:rowOff>86224</xdr:rowOff>
    </xdr:from>
    <xdr:to>
      <xdr:col>34</xdr:col>
      <xdr:colOff>3988</xdr:colOff>
      <xdr:row>4</xdr:row>
      <xdr:rowOff>76898</xdr:rowOff>
    </xdr:to>
    <xdr:cxnSp macro="">
      <xdr:nvCxnSpPr>
        <xdr:cNvPr id="26" name="Conector recto 25"/>
        <xdr:cNvCxnSpPr/>
      </xdr:nvCxnSpPr>
      <xdr:spPr>
        <a:xfrm>
          <a:off x="6611957" y="267524"/>
          <a:ext cx="0" cy="1719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16904</xdr:colOff>
      <xdr:row>4</xdr:row>
      <xdr:rowOff>2031</xdr:rowOff>
    </xdr:from>
    <xdr:to>
      <xdr:col>33</xdr:col>
      <xdr:colOff>197121</xdr:colOff>
      <xdr:row>4</xdr:row>
      <xdr:rowOff>2031</xdr:rowOff>
    </xdr:to>
    <xdr:cxnSp macro="">
      <xdr:nvCxnSpPr>
        <xdr:cNvPr id="27" name="Conector recto 26"/>
        <xdr:cNvCxnSpPr/>
      </xdr:nvCxnSpPr>
      <xdr:spPr>
        <a:xfrm flipH="1" flipV="1">
          <a:off x="6424631" y="364630"/>
          <a:ext cx="18021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4</xdr:row>
      <xdr:rowOff>1407</xdr:rowOff>
    </xdr:from>
    <xdr:to>
      <xdr:col>30</xdr:col>
      <xdr:colOff>180000</xdr:colOff>
      <xdr:row>4</xdr:row>
      <xdr:rowOff>1407</xdr:rowOff>
    </xdr:to>
    <xdr:cxnSp macro="">
      <xdr:nvCxnSpPr>
        <xdr:cNvPr id="28" name="Conector recto 27"/>
        <xdr:cNvCxnSpPr/>
      </xdr:nvCxnSpPr>
      <xdr:spPr>
        <a:xfrm flipH="1" flipV="1">
          <a:off x="5807003" y="364006"/>
          <a:ext cx="180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106329</xdr:colOff>
      <xdr:row>31</xdr:row>
      <xdr:rowOff>67258</xdr:rowOff>
    </xdr:from>
    <xdr:ext cx="1244472" cy="4280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/>
            <xdr:cNvSpPr txBox="1"/>
          </xdr:nvSpPr>
          <xdr:spPr>
            <a:xfrm>
              <a:off x="506379" y="5010733"/>
              <a:ext cx="1244472" cy="428042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𝒄𝒐𝒔</m:t>
                    </m:r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𝜽</m:t>
                    </m:r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𝑷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MX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𝑷</m:t>
                                </m:r>
                              </m:e>
                              <m:sup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p>
                            <m:r>
                              <a:rPr lang="es-MX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𝑪𝒑</m:t>
                                </m:r>
                              </m:e>
                              <m:sup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p>
                          </m:e>
                        </m:rad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506379" y="5010733"/>
              <a:ext cx="1244472" cy="428042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𝒄𝒐𝒔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𝜽=𝑷/√(𝑷^𝟐+〖𝑪𝒑〗^𝟐 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14</xdr:col>
      <xdr:colOff>115272</xdr:colOff>
      <xdr:row>30</xdr:row>
      <xdr:rowOff>143847</xdr:rowOff>
    </xdr:from>
    <xdr:ext cx="1195485" cy="4276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/>
            <xdr:cNvSpPr txBox="1"/>
          </xdr:nvSpPr>
          <xdr:spPr>
            <a:xfrm>
              <a:off x="2915622" y="4906347"/>
              <a:ext cx="1195485" cy="427653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𝑯𝒎</m:t>
                    </m:r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num>
                      <m:den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𝒄𝒐𝒔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𝜽</m:t>
                        </m:r>
                      </m:den>
                    </m:f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𝑪𝒑</m:t>
                        </m:r>
                      </m:num>
                      <m:den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2915622" y="4906347"/>
              <a:ext cx="1195485" cy="427653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𝑯𝒎=𝒕/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𝒄𝒐𝒔𝜽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+𝑪𝒑/𝟐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34</xdr:col>
      <xdr:colOff>3596</xdr:colOff>
      <xdr:row>15</xdr:row>
      <xdr:rowOff>118548</xdr:rowOff>
    </xdr:from>
    <xdr:to>
      <xdr:col>34</xdr:col>
      <xdr:colOff>3596</xdr:colOff>
      <xdr:row>16</xdr:row>
      <xdr:rowOff>90562</xdr:rowOff>
    </xdr:to>
    <xdr:cxnSp macro="">
      <xdr:nvCxnSpPr>
        <xdr:cNvPr id="45" name="Conector recto 44"/>
        <xdr:cNvCxnSpPr/>
      </xdr:nvCxnSpPr>
      <xdr:spPr>
        <a:xfrm>
          <a:off x="6591246" y="2870532"/>
          <a:ext cx="0" cy="171639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3190</xdr:colOff>
      <xdr:row>15</xdr:row>
      <xdr:rowOff>187487</xdr:rowOff>
    </xdr:from>
    <xdr:to>
      <xdr:col>26</xdr:col>
      <xdr:colOff>140455</xdr:colOff>
      <xdr:row>15</xdr:row>
      <xdr:rowOff>187487</xdr:rowOff>
    </xdr:to>
    <xdr:cxnSp macro="">
      <xdr:nvCxnSpPr>
        <xdr:cNvPr id="50" name="Conector recto de flecha 49"/>
        <xdr:cNvCxnSpPr/>
      </xdr:nvCxnSpPr>
      <xdr:spPr>
        <a:xfrm flipH="1">
          <a:off x="4836009" y="3025809"/>
          <a:ext cx="540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58807</xdr:colOff>
      <xdr:row>16</xdr:row>
      <xdr:rowOff>1916</xdr:rowOff>
    </xdr:from>
    <xdr:to>
      <xdr:col>33</xdr:col>
      <xdr:colOff>196072</xdr:colOff>
      <xdr:row>16</xdr:row>
      <xdr:rowOff>1916</xdr:rowOff>
    </xdr:to>
    <xdr:cxnSp macro="">
      <xdr:nvCxnSpPr>
        <xdr:cNvPr id="51" name="Conector recto de flecha 50"/>
        <xdr:cNvCxnSpPr/>
      </xdr:nvCxnSpPr>
      <xdr:spPr>
        <a:xfrm flipV="1">
          <a:off x="6301198" y="3032017"/>
          <a:ext cx="540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66675</xdr:colOff>
      <xdr:row>22</xdr:row>
      <xdr:rowOff>66675</xdr:rowOff>
    </xdr:from>
    <xdr:ext cx="657226" cy="397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1666875" y="3381375"/>
              <a:ext cx="657226" cy="39740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𝑳𝒏</m:t>
                        </m:r>
                      </m:num>
                      <m:den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𝟐𝟎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1666875" y="3381375"/>
              <a:ext cx="657226" cy="39740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𝒕=𝑳𝒏/𝟐𝟎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</xdr:col>
      <xdr:colOff>171450</xdr:colOff>
      <xdr:row>22</xdr:row>
      <xdr:rowOff>66675</xdr:rowOff>
    </xdr:from>
    <xdr:ext cx="657226" cy="397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/>
            <xdr:cNvSpPr txBox="1"/>
          </xdr:nvSpPr>
          <xdr:spPr>
            <a:xfrm>
              <a:off x="371475" y="3381375"/>
              <a:ext cx="657226" cy="39740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𝑳𝒏</m:t>
                        </m:r>
                      </m:num>
                      <m:den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𝟐𝟓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71475" y="3381375"/>
              <a:ext cx="657226" cy="39740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𝒕=𝑳𝒏/𝟐𝟓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24</xdr:col>
      <xdr:colOff>4038</xdr:colOff>
      <xdr:row>15</xdr:row>
      <xdr:rowOff>119775</xdr:rowOff>
    </xdr:from>
    <xdr:to>
      <xdr:col>24</xdr:col>
      <xdr:colOff>4038</xdr:colOff>
      <xdr:row>16</xdr:row>
      <xdr:rowOff>91789</xdr:rowOff>
    </xdr:to>
    <xdr:cxnSp macro="">
      <xdr:nvCxnSpPr>
        <xdr:cNvPr id="54" name="Conector recto 53"/>
        <xdr:cNvCxnSpPr/>
      </xdr:nvCxnSpPr>
      <xdr:spPr>
        <a:xfrm>
          <a:off x="4778595" y="2932061"/>
          <a:ext cx="0" cy="161912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117472</xdr:colOff>
      <xdr:row>19</xdr:row>
      <xdr:rowOff>45819</xdr:rowOff>
    </xdr:from>
    <xdr:to>
      <xdr:col>22</xdr:col>
      <xdr:colOff>21167</xdr:colOff>
      <xdr:row>27</xdr:row>
      <xdr:rowOff>45234</xdr:rowOff>
    </xdr:to>
    <xdr:pic>
      <xdr:nvPicPr>
        <xdr:cNvPr id="63" name="Imagen 62"/>
        <xdr:cNvPicPr>
          <a:picLocks noChangeAspect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2329389" y="3622986"/>
          <a:ext cx="2115611" cy="1438748"/>
        </a:xfrm>
        <a:prstGeom prst="rect">
          <a:avLst/>
        </a:prstGeom>
      </xdr:spPr>
    </xdr:pic>
    <xdr:clientData/>
  </xdr:twoCellAnchor>
  <xdr:twoCellAnchor>
    <xdr:from>
      <xdr:col>16</xdr:col>
      <xdr:colOff>25400</xdr:colOff>
      <xdr:row>22</xdr:row>
      <xdr:rowOff>4233</xdr:rowOff>
    </xdr:from>
    <xdr:to>
      <xdr:col>18</xdr:col>
      <xdr:colOff>112183</xdr:colOff>
      <xdr:row>23</xdr:row>
      <xdr:rowOff>99484</xdr:rowOff>
    </xdr:to>
    <xdr:sp macro="" textlink="">
      <xdr:nvSpPr>
        <xdr:cNvPr id="64" name="Rectángulo 63"/>
        <xdr:cNvSpPr/>
      </xdr:nvSpPr>
      <xdr:spPr>
        <a:xfrm>
          <a:off x="3242733" y="4121150"/>
          <a:ext cx="488950" cy="2751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Hm</a:t>
          </a:r>
        </a:p>
      </xdr:txBody>
    </xdr:sp>
    <xdr:clientData/>
  </xdr:twoCellAnchor>
  <xdr:twoCellAnchor>
    <xdr:from>
      <xdr:col>20</xdr:col>
      <xdr:colOff>140759</xdr:colOff>
      <xdr:row>19</xdr:row>
      <xdr:rowOff>56091</xdr:rowOff>
    </xdr:from>
    <xdr:to>
      <xdr:col>23</xdr:col>
      <xdr:colOff>25401</xdr:colOff>
      <xdr:row>20</xdr:row>
      <xdr:rowOff>150284</xdr:rowOff>
    </xdr:to>
    <xdr:sp macro="" textlink="">
      <xdr:nvSpPr>
        <xdr:cNvPr id="65" name="Rectángulo 64"/>
        <xdr:cNvSpPr/>
      </xdr:nvSpPr>
      <xdr:spPr>
        <a:xfrm>
          <a:off x="4162426" y="3633258"/>
          <a:ext cx="487892" cy="27410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 b="1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t</a:t>
          </a:r>
        </a:p>
      </xdr:txBody>
    </xdr:sp>
    <xdr:clientData/>
  </xdr:twoCellAnchor>
  <xdr:oneCellAnchor>
    <xdr:from>
      <xdr:col>2</xdr:col>
      <xdr:colOff>47625</xdr:colOff>
      <xdr:row>42</xdr:row>
      <xdr:rowOff>66675</xdr:rowOff>
    </xdr:from>
    <xdr:ext cx="1304925" cy="228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uadroTexto 65"/>
            <xdr:cNvSpPr txBox="1"/>
          </xdr:nvSpPr>
          <xdr:spPr>
            <a:xfrm>
              <a:off x="447675" y="6848475"/>
              <a:ext cx="1304925" cy="2286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𝑷𝑷𝒊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𝑯𝒎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6" name="CuadroTexto 65"/>
            <xdr:cNvSpPr txBox="1"/>
          </xdr:nvSpPr>
          <xdr:spPr>
            <a:xfrm>
              <a:off x="447675" y="6848475"/>
              <a:ext cx="1304925" cy="2286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𝑷𝑷𝒊=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MX" sz="1100" b="1" i="0">
                  <a:latin typeface="Cambria Math" panose="02040503050406030204" pitchFamily="18" charset="0"/>
                </a:rPr>
                <a:t>𝒄∗𝑨∗𝑯𝒎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</xdr:col>
      <xdr:colOff>152401</xdr:colOff>
      <xdr:row>48</xdr:row>
      <xdr:rowOff>76200</xdr:rowOff>
    </xdr:from>
    <xdr:ext cx="1247774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CuadroTexto 67"/>
            <xdr:cNvSpPr txBox="1"/>
          </xdr:nvSpPr>
          <xdr:spPr>
            <a:xfrm>
              <a:off x="552451" y="7953375"/>
              <a:ext cx="1247774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𝑷𝑷𝒂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𝒂𝒄𝒂𝒃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68" name="CuadroTexto 67"/>
            <xdr:cNvSpPr txBox="1"/>
          </xdr:nvSpPr>
          <xdr:spPr>
            <a:xfrm>
              <a:off x="552451" y="7953375"/>
              <a:ext cx="1247774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𝑷𝑷𝒂=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MX" sz="1100" b="1" i="0">
                  <a:latin typeface="Cambria Math" panose="02040503050406030204" pitchFamily="18" charset="0"/>
                </a:rPr>
                <a:t>𝒂𝒄𝒂𝒃∗𝑨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</xdr:col>
      <xdr:colOff>9525</xdr:colOff>
      <xdr:row>54</xdr:row>
      <xdr:rowOff>47625</xdr:rowOff>
    </xdr:from>
    <xdr:ext cx="128587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uadroTexto 69"/>
            <xdr:cNvSpPr txBox="1"/>
          </xdr:nvSpPr>
          <xdr:spPr>
            <a:xfrm>
              <a:off x="3609975" y="6848475"/>
              <a:ext cx="1285875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𝑷𝑷𝒊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𝑷𝑷𝒂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0" name="CuadroTexto 69"/>
            <xdr:cNvSpPr txBox="1"/>
          </xdr:nvSpPr>
          <xdr:spPr>
            <a:xfrm>
              <a:off x="3609975" y="6848475"/>
              <a:ext cx="1285875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𝑾_𝑫=𝑷𝑷𝒊+𝑷𝑷𝒂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</xdr:col>
      <xdr:colOff>104775</xdr:colOff>
      <xdr:row>61</xdr:row>
      <xdr:rowOff>38100</xdr:rowOff>
    </xdr:from>
    <xdr:ext cx="962025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uadroTexto 70"/>
            <xdr:cNvSpPr txBox="1"/>
          </xdr:nvSpPr>
          <xdr:spPr>
            <a:xfrm>
              <a:off x="3905250" y="8143875"/>
              <a:ext cx="962025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𝑳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𝑺𝑪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1" name="CuadroTexto 70"/>
            <xdr:cNvSpPr txBox="1"/>
          </xdr:nvSpPr>
          <xdr:spPr>
            <a:xfrm>
              <a:off x="3905250" y="8143875"/>
              <a:ext cx="962025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𝑾_𝑳=𝑺𝑪∗𝑨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18</xdr:col>
      <xdr:colOff>95250</xdr:colOff>
      <xdr:row>42</xdr:row>
      <xdr:rowOff>57150</xdr:rowOff>
    </xdr:from>
    <xdr:ext cx="1304925" cy="228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3" name="CuadroTexto 72"/>
            <xdr:cNvSpPr txBox="1"/>
          </xdr:nvSpPr>
          <xdr:spPr>
            <a:xfrm>
              <a:off x="7096125" y="7048500"/>
              <a:ext cx="1304925" cy="2286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𝑷𝑷𝒅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3" name="CuadroTexto 72"/>
            <xdr:cNvSpPr txBox="1"/>
          </xdr:nvSpPr>
          <xdr:spPr>
            <a:xfrm>
              <a:off x="7096125" y="7048500"/>
              <a:ext cx="1304925" cy="2286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𝑷𝑷𝒅=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MX" sz="1100" b="1" i="0">
                  <a:latin typeface="Cambria Math" panose="02040503050406030204" pitchFamily="18" charset="0"/>
                </a:rPr>
                <a:t>𝒄∗𝑨∗𝒕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19</xdr:col>
      <xdr:colOff>152401</xdr:colOff>
      <xdr:row>48</xdr:row>
      <xdr:rowOff>76200</xdr:rowOff>
    </xdr:from>
    <xdr:ext cx="1247774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4" name="CuadroTexto 73"/>
            <xdr:cNvSpPr txBox="1"/>
          </xdr:nvSpPr>
          <xdr:spPr>
            <a:xfrm>
              <a:off x="552451" y="8181975"/>
              <a:ext cx="1247774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𝑷𝑷𝒂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𝒂𝒄𝒂𝒃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4" name="CuadroTexto 73"/>
            <xdr:cNvSpPr txBox="1"/>
          </xdr:nvSpPr>
          <xdr:spPr>
            <a:xfrm>
              <a:off x="552451" y="8181975"/>
              <a:ext cx="1247774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𝑷𝑷𝒂=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MX" sz="1100" b="1" i="0">
                  <a:latin typeface="Cambria Math" panose="02040503050406030204" pitchFamily="18" charset="0"/>
                </a:rPr>
                <a:t>𝒂𝒄𝒂𝒃∗𝑨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18</xdr:col>
      <xdr:colOff>9525</xdr:colOff>
      <xdr:row>54</xdr:row>
      <xdr:rowOff>47625</xdr:rowOff>
    </xdr:from>
    <xdr:ext cx="128587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CuadroTexto 74"/>
            <xdr:cNvSpPr txBox="1"/>
          </xdr:nvSpPr>
          <xdr:spPr>
            <a:xfrm>
              <a:off x="3609975" y="6848475"/>
              <a:ext cx="1285875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𝑷𝑷𝒊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𝑷𝑷𝒂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5" name="CuadroTexto 74"/>
            <xdr:cNvSpPr txBox="1"/>
          </xdr:nvSpPr>
          <xdr:spPr>
            <a:xfrm>
              <a:off x="3609975" y="6848475"/>
              <a:ext cx="1285875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𝑾_𝑫=𝑷𝑷𝒊+𝑷𝑷𝒂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18</xdr:col>
      <xdr:colOff>104775</xdr:colOff>
      <xdr:row>61</xdr:row>
      <xdr:rowOff>38100</xdr:rowOff>
    </xdr:from>
    <xdr:ext cx="962025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CuadroTexto 75"/>
            <xdr:cNvSpPr txBox="1"/>
          </xdr:nvSpPr>
          <xdr:spPr>
            <a:xfrm>
              <a:off x="3705225" y="8143875"/>
              <a:ext cx="962025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𝑳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𝑺𝑪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6" name="CuadroTexto 75"/>
            <xdr:cNvSpPr txBox="1"/>
          </xdr:nvSpPr>
          <xdr:spPr>
            <a:xfrm>
              <a:off x="3705225" y="8143875"/>
              <a:ext cx="962025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𝑾_𝑳=𝑺𝑪∗𝑨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</xdr:col>
      <xdr:colOff>180975</xdr:colOff>
      <xdr:row>69</xdr:row>
      <xdr:rowOff>76200</xdr:rowOff>
    </xdr:from>
    <xdr:ext cx="1524001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CuadroTexto 76"/>
            <xdr:cNvSpPr txBox="1"/>
          </xdr:nvSpPr>
          <xdr:spPr>
            <a:xfrm>
              <a:off x="619125" y="8239125"/>
              <a:ext cx="1524001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𝑼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𝟒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𝟕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7" name="CuadroTexto 76"/>
            <xdr:cNvSpPr txBox="1"/>
          </xdr:nvSpPr>
          <xdr:spPr>
            <a:xfrm>
              <a:off x="619125" y="8239125"/>
              <a:ext cx="1524001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𝑾_𝑼𝟏=𝟏.𝟒𝑾_𝑫+𝟏.𝟕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𝑾_𝑳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18</xdr:col>
      <xdr:colOff>180975</xdr:colOff>
      <xdr:row>69</xdr:row>
      <xdr:rowOff>76200</xdr:rowOff>
    </xdr:from>
    <xdr:ext cx="1524001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uadroTexto 77"/>
            <xdr:cNvSpPr txBox="1"/>
          </xdr:nvSpPr>
          <xdr:spPr>
            <a:xfrm>
              <a:off x="382058" y="9463617"/>
              <a:ext cx="1524001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𝑼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𝟒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𝟕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78" name="CuadroTexto 77"/>
            <xdr:cNvSpPr txBox="1"/>
          </xdr:nvSpPr>
          <xdr:spPr>
            <a:xfrm>
              <a:off x="382058" y="9463617"/>
              <a:ext cx="1524001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𝑾_𝑼𝟐=𝟏.𝟒𝑾_𝑫+𝟏.𝟕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𝑾_𝑳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5</xdr:col>
      <xdr:colOff>200373</xdr:colOff>
      <xdr:row>92</xdr:row>
      <xdr:rowOff>243017</xdr:rowOff>
    </xdr:from>
    <xdr:to>
      <xdr:col>5</xdr:col>
      <xdr:colOff>200373</xdr:colOff>
      <xdr:row>94</xdr:row>
      <xdr:rowOff>209231</xdr:rowOff>
    </xdr:to>
    <xdr:cxnSp macro="">
      <xdr:nvCxnSpPr>
        <xdr:cNvPr id="82" name="Conector recto de flecha 81"/>
        <xdr:cNvCxnSpPr/>
      </xdr:nvCxnSpPr>
      <xdr:spPr>
        <a:xfrm flipH="1">
          <a:off x="6823650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92</xdr:row>
      <xdr:rowOff>243017</xdr:rowOff>
    </xdr:from>
    <xdr:to>
      <xdr:col>7</xdr:col>
      <xdr:colOff>0</xdr:colOff>
      <xdr:row>94</xdr:row>
      <xdr:rowOff>209231</xdr:rowOff>
    </xdr:to>
    <xdr:cxnSp macro="">
      <xdr:nvCxnSpPr>
        <xdr:cNvPr id="83" name="Conector recto de flecha 82"/>
        <xdr:cNvCxnSpPr/>
      </xdr:nvCxnSpPr>
      <xdr:spPr>
        <a:xfrm flipH="1">
          <a:off x="7024688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199546</xdr:colOff>
      <xdr:row>92</xdr:row>
      <xdr:rowOff>243017</xdr:rowOff>
    </xdr:from>
    <xdr:to>
      <xdr:col>7</xdr:col>
      <xdr:colOff>199546</xdr:colOff>
      <xdr:row>94</xdr:row>
      <xdr:rowOff>209231</xdr:rowOff>
    </xdr:to>
    <xdr:cxnSp macro="">
      <xdr:nvCxnSpPr>
        <xdr:cNvPr id="84" name="Conector recto de flecha 83"/>
        <xdr:cNvCxnSpPr/>
      </xdr:nvCxnSpPr>
      <xdr:spPr>
        <a:xfrm flipH="1">
          <a:off x="7224234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199546</xdr:colOff>
      <xdr:row>92</xdr:row>
      <xdr:rowOff>243017</xdr:rowOff>
    </xdr:from>
    <xdr:to>
      <xdr:col>8</xdr:col>
      <xdr:colOff>199546</xdr:colOff>
      <xdr:row>94</xdr:row>
      <xdr:rowOff>209231</xdr:rowOff>
    </xdr:to>
    <xdr:cxnSp macro="">
      <xdr:nvCxnSpPr>
        <xdr:cNvPr id="85" name="Conector recto de flecha 84"/>
        <xdr:cNvCxnSpPr/>
      </xdr:nvCxnSpPr>
      <xdr:spPr>
        <a:xfrm flipH="1">
          <a:off x="7424939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199546</xdr:colOff>
      <xdr:row>92</xdr:row>
      <xdr:rowOff>243017</xdr:rowOff>
    </xdr:from>
    <xdr:to>
      <xdr:col>9</xdr:col>
      <xdr:colOff>199546</xdr:colOff>
      <xdr:row>94</xdr:row>
      <xdr:rowOff>209231</xdr:rowOff>
    </xdr:to>
    <xdr:cxnSp macro="">
      <xdr:nvCxnSpPr>
        <xdr:cNvPr id="86" name="Conector recto de flecha 85"/>
        <xdr:cNvCxnSpPr/>
      </xdr:nvCxnSpPr>
      <xdr:spPr>
        <a:xfrm flipH="1">
          <a:off x="7625644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199546</xdr:colOff>
      <xdr:row>92</xdr:row>
      <xdr:rowOff>243017</xdr:rowOff>
    </xdr:from>
    <xdr:to>
      <xdr:col>10</xdr:col>
      <xdr:colOff>199546</xdr:colOff>
      <xdr:row>94</xdr:row>
      <xdr:rowOff>209231</xdr:rowOff>
    </xdr:to>
    <xdr:cxnSp macro="">
      <xdr:nvCxnSpPr>
        <xdr:cNvPr id="87" name="Conector recto de flecha 86"/>
        <xdr:cNvCxnSpPr/>
      </xdr:nvCxnSpPr>
      <xdr:spPr>
        <a:xfrm flipH="1">
          <a:off x="7826350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200705</xdr:colOff>
      <xdr:row>92</xdr:row>
      <xdr:rowOff>243017</xdr:rowOff>
    </xdr:from>
    <xdr:to>
      <xdr:col>11</xdr:col>
      <xdr:colOff>200705</xdr:colOff>
      <xdr:row>94</xdr:row>
      <xdr:rowOff>209231</xdr:rowOff>
    </xdr:to>
    <xdr:cxnSp macro="">
      <xdr:nvCxnSpPr>
        <xdr:cNvPr id="88" name="Conector recto de flecha 87"/>
        <xdr:cNvCxnSpPr/>
      </xdr:nvCxnSpPr>
      <xdr:spPr>
        <a:xfrm flipH="1">
          <a:off x="8028214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92</xdr:row>
      <xdr:rowOff>243017</xdr:rowOff>
    </xdr:from>
    <xdr:to>
      <xdr:col>13</xdr:col>
      <xdr:colOff>0</xdr:colOff>
      <xdr:row>94</xdr:row>
      <xdr:rowOff>209231</xdr:rowOff>
    </xdr:to>
    <xdr:cxnSp macro="">
      <xdr:nvCxnSpPr>
        <xdr:cNvPr id="89" name="Conector recto de flecha 88"/>
        <xdr:cNvCxnSpPr/>
      </xdr:nvCxnSpPr>
      <xdr:spPr>
        <a:xfrm flipH="1">
          <a:off x="8228920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92</xdr:row>
      <xdr:rowOff>243017</xdr:rowOff>
    </xdr:from>
    <xdr:to>
      <xdr:col>14</xdr:col>
      <xdr:colOff>0</xdr:colOff>
      <xdr:row>94</xdr:row>
      <xdr:rowOff>209231</xdr:rowOff>
    </xdr:to>
    <xdr:cxnSp macro="">
      <xdr:nvCxnSpPr>
        <xdr:cNvPr id="90" name="Conector recto de flecha 89"/>
        <xdr:cNvCxnSpPr/>
      </xdr:nvCxnSpPr>
      <xdr:spPr>
        <a:xfrm flipH="1">
          <a:off x="8429625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200373</xdr:colOff>
      <xdr:row>92</xdr:row>
      <xdr:rowOff>243017</xdr:rowOff>
    </xdr:from>
    <xdr:to>
      <xdr:col>14</xdr:col>
      <xdr:colOff>200373</xdr:colOff>
      <xdr:row>94</xdr:row>
      <xdr:rowOff>209231</xdr:rowOff>
    </xdr:to>
    <xdr:cxnSp macro="">
      <xdr:nvCxnSpPr>
        <xdr:cNvPr id="91" name="Conector recto de flecha 90"/>
        <xdr:cNvCxnSpPr/>
      </xdr:nvCxnSpPr>
      <xdr:spPr>
        <a:xfrm flipH="1">
          <a:off x="8629998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92</xdr:row>
      <xdr:rowOff>243017</xdr:rowOff>
    </xdr:from>
    <xdr:to>
      <xdr:col>16</xdr:col>
      <xdr:colOff>0</xdr:colOff>
      <xdr:row>94</xdr:row>
      <xdr:rowOff>209231</xdr:rowOff>
    </xdr:to>
    <xdr:cxnSp macro="">
      <xdr:nvCxnSpPr>
        <xdr:cNvPr id="92" name="Conector recto de flecha 91"/>
        <xdr:cNvCxnSpPr/>
      </xdr:nvCxnSpPr>
      <xdr:spPr>
        <a:xfrm flipH="1">
          <a:off x="8831036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200373</xdr:colOff>
      <xdr:row>92</xdr:row>
      <xdr:rowOff>243017</xdr:rowOff>
    </xdr:from>
    <xdr:to>
      <xdr:col>16</xdr:col>
      <xdr:colOff>200373</xdr:colOff>
      <xdr:row>94</xdr:row>
      <xdr:rowOff>209231</xdr:rowOff>
    </xdr:to>
    <xdr:cxnSp macro="">
      <xdr:nvCxnSpPr>
        <xdr:cNvPr id="93" name="Conector recto de flecha 92"/>
        <xdr:cNvCxnSpPr/>
      </xdr:nvCxnSpPr>
      <xdr:spPr>
        <a:xfrm flipH="1">
          <a:off x="9031409" y="10023151"/>
          <a:ext cx="0" cy="425455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94</xdr:row>
      <xdr:rowOff>0</xdr:rowOff>
    </xdr:from>
    <xdr:to>
      <xdr:col>18</xdr:col>
      <xdr:colOff>0</xdr:colOff>
      <xdr:row>95</xdr:row>
      <xdr:rowOff>7395</xdr:rowOff>
    </xdr:to>
    <xdr:cxnSp macro="">
      <xdr:nvCxnSpPr>
        <xdr:cNvPr id="94" name="Conector recto de flecha 93"/>
        <xdr:cNvCxnSpPr/>
      </xdr:nvCxnSpPr>
      <xdr:spPr>
        <a:xfrm flipH="1">
          <a:off x="9179120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199546</xdr:colOff>
      <xdr:row>94</xdr:row>
      <xdr:rowOff>0</xdr:rowOff>
    </xdr:from>
    <xdr:to>
      <xdr:col>18</xdr:col>
      <xdr:colOff>199546</xdr:colOff>
      <xdr:row>95</xdr:row>
      <xdr:rowOff>7395</xdr:rowOff>
    </xdr:to>
    <xdr:cxnSp macro="">
      <xdr:nvCxnSpPr>
        <xdr:cNvPr id="95" name="Conector recto de flecha 94"/>
        <xdr:cNvCxnSpPr/>
      </xdr:nvCxnSpPr>
      <xdr:spPr>
        <a:xfrm flipH="1">
          <a:off x="9378666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199546</xdr:colOff>
      <xdr:row>94</xdr:row>
      <xdr:rowOff>0</xdr:rowOff>
    </xdr:from>
    <xdr:to>
      <xdr:col>19</xdr:col>
      <xdr:colOff>199546</xdr:colOff>
      <xdr:row>95</xdr:row>
      <xdr:rowOff>7395</xdr:rowOff>
    </xdr:to>
    <xdr:cxnSp macro="">
      <xdr:nvCxnSpPr>
        <xdr:cNvPr id="96" name="Conector recto de flecha 95"/>
        <xdr:cNvCxnSpPr/>
      </xdr:nvCxnSpPr>
      <xdr:spPr>
        <a:xfrm flipH="1">
          <a:off x="9578212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199546</xdr:colOff>
      <xdr:row>94</xdr:row>
      <xdr:rowOff>0</xdr:rowOff>
    </xdr:from>
    <xdr:to>
      <xdr:col>20</xdr:col>
      <xdr:colOff>199546</xdr:colOff>
      <xdr:row>95</xdr:row>
      <xdr:rowOff>7395</xdr:rowOff>
    </xdr:to>
    <xdr:cxnSp macro="">
      <xdr:nvCxnSpPr>
        <xdr:cNvPr id="97" name="Conector recto de flecha 96"/>
        <xdr:cNvCxnSpPr/>
      </xdr:nvCxnSpPr>
      <xdr:spPr>
        <a:xfrm flipH="1">
          <a:off x="9777758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199546</xdr:colOff>
      <xdr:row>94</xdr:row>
      <xdr:rowOff>0</xdr:rowOff>
    </xdr:from>
    <xdr:to>
      <xdr:col>21</xdr:col>
      <xdr:colOff>199546</xdr:colOff>
      <xdr:row>95</xdr:row>
      <xdr:rowOff>7395</xdr:rowOff>
    </xdr:to>
    <xdr:cxnSp macro="">
      <xdr:nvCxnSpPr>
        <xdr:cNvPr id="98" name="Conector recto de flecha 97"/>
        <xdr:cNvCxnSpPr/>
      </xdr:nvCxnSpPr>
      <xdr:spPr>
        <a:xfrm flipH="1">
          <a:off x="9977304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94</xdr:row>
      <xdr:rowOff>0</xdr:rowOff>
    </xdr:from>
    <xdr:to>
      <xdr:col>23</xdr:col>
      <xdr:colOff>0</xdr:colOff>
      <xdr:row>95</xdr:row>
      <xdr:rowOff>7395</xdr:rowOff>
    </xdr:to>
    <xdr:cxnSp macro="">
      <xdr:nvCxnSpPr>
        <xdr:cNvPr id="99" name="Conector recto de flecha 98"/>
        <xdr:cNvCxnSpPr/>
      </xdr:nvCxnSpPr>
      <xdr:spPr>
        <a:xfrm flipH="1">
          <a:off x="10176851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94</xdr:row>
      <xdr:rowOff>0</xdr:rowOff>
    </xdr:from>
    <xdr:to>
      <xdr:col>24</xdr:col>
      <xdr:colOff>0</xdr:colOff>
      <xdr:row>95</xdr:row>
      <xdr:rowOff>7395</xdr:rowOff>
    </xdr:to>
    <xdr:cxnSp macro="">
      <xdr:nvCxnSpPr>
        <xdr:cNvPr id="100" name="Conector recto de flecha 99"/>
        <xdr:cNvCxnSpPr/>
      </xdr:nvCxnSpPr>
      <xdr:spPr>
        <a:xfrm flipH="1">
          <a:off x="10376397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94</xdr:row>
      <xdr:rowOff>0</xdr:rowOff>
    </xdr:from>
    <xdr:to>
      <xdr:col>25</xdr:col>
      <xdr:colOff>0</xdr:colOff>
      <xdr:row>95</xdr:row>
      <xdr:rowOff>7395</xdr:rowOff>
    </xdr:to>
    <xdr:cxnSp macro="">
      <xdr:nvCxnSpPr>
        <xdr:cNvPr id="101" name="Conector recto de flecha 100"/>
        <xdr:cNvCxnSpPr/>
      </xdr:nvCxnSpPr>
      <xdr:spPr>
        <a:xfrm flipH="1">
          <a:off x="10575943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94</xdr:row>
      <xdr:rowOff>0</xdr:rowOff>
    </xdr:from>
    <xdr:to>
      <xdr:col>26</xdr:col>
      <xdr:colOff>0</xdr:colOff>
      <xdr:row>95</xdr:row>
      <xdr:rowOff>7395</xdr:rowOff>
    </xdr:to>
    <xdr:cxnSp macro="">
      <xdr:nvCxnSpPr>
        <xdr:cNvPr id="102" name="Conector recto de flecha 101"/>
        <xdr:cNvCxnSpPr/>
      </xdr:nvCxnSpPr>
      <xdr:spPr>
        <a:xfrm flipH="1">
          <a:off x="10775489" y="10243366"/>
          <a:ext cx="0" cy="206941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95890</xdr:colOff>
      <xdr:row>95</xdr:row>
      <xdr:rowOff>6393</xdr:rowOff>
    </xdr:from>
    <xdr:to>
      <xdr:col>6</xdr:col>
      <xdr:colOff>105479</xdr:colOff>
      <xdr:row>96</xdr:row>
      <xdr:rowOff>0</xdr:rowOff>
    </xdr:to>
    <xdr:sp macro="" textlink="">
      <xdr:nvSpPr>
        <xdr:cNvPr id="104" name="Triángulo isósceles 103"/>
        <xdr:cNvSpPr/>
      </xdr:nvSpPr>
      <xdr:spPr>
        <a:xfrm>
          <a:off x="6741016" y="10541427"/>
          <a:ext cx="210956" cy="185385"/>
        </a:xfrm>
        <a:prstGeom prst="triangle">
          <a:avLst/>
        </a:prstGeom>
        <a:pattFill prst="wdUpDiag">
          <a:fgClr>
            <a:schemeClr val="accent4">
              <a:lumMod val="5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  <a:effectLst>
          <a:softEdge rad="0"/>
        </a:effectLst>
        <a:scene3d>
          <a:camera prst="orthographicFront"/>
          <a:lightRig rig="sunset" dir="t"/>
        </a:scene3d>
        <a:sp3d prstMaterial="plastic">
          <a:bevelT w="152400" h="50800" prst="softRound"/>
          <a:bevelB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25</xdr:col>
      <xdr:colOff>100850</xdr:colOff>
      <xdr:row>95</xdr:row>
      <xdr:rowOff>2661</xdr:rowOff>
    </xdr:from>
    <xdr:to>
      <xdr:col>26</xdr:col>
      <xdr:colOff>110437</xdr:colOff>
      <xdr:row>95</xdr:row>
      <xdr:rowOff>188046</xdr:rowOff>
    </xdr:to>
    <xdr:sp macro="" textlink="">
      <xdr:nvSpPr>
        <xdr:cNvPr id="106" name="Triángulo isósceles 105"/>
        <xdr:cNvSpPr/>
      </xdr:nvSpPr>
      <xdr:spPr>
        <a:xfrm>
          <a:off x="5089502" y="17488220"/>
          <a:ext cx="209133" cy="185385"/>
        </a:xfrm>
        <a:prstGeom prst="triangle">
          <a:avLst/>
        </a:prstGeom>
        <a:pattFill prst="wdUpDiag">
          <a:fgClr>
            <a:schemeClr val="accent4">
              <a:lumMod val="5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  <a:effectLst>
          <a:softEdge rad="0"/>
        </a:effectLst>
        <a:scene3d>
          <a:camera prst="orthographicFront"/>
          <a:lightRig rig="sunset" dir="t"/>
        </a:scene3d>
        <a:sp3d prstMaterial="plastic">
          <a:bevelT w="152400" h="50800" prst="softRound"/>
          <a:bevelB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4216</xdr:colOff>
      <xdr:row>96</xdr:row>
      <xdr:rowOff>106573</xdr:rowOff>
    </xdr:from>
    <xdr:to>
      <xdr:col>26</xdr:col>
      <xdr:colOff>4216</xdr:colOff>
      <xdr:row>97</xdr:row>
      <xdr:rowOff>78197</xdr:rowOff>
    </xdr:to>
    <xdr:cxnSp macro="">
      <xdr:nvCxnSpPr>
        <xdr:cNvPr id="107" name="Conector recto 106"/>
        <xdr:cNvCxnSpPr/>
      </xdr:nvCxnSpPr>
      <xdr:spPr>
        <a:xfrm>
          <a:off x="5196877" y="17786202"/>
          <a:ext cx="0" cy="16212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2904</xdr:colOff>
      <xdr:row>96</xdr:row>
      <xdr:rowOff>107447</xdr:rowOff>
    </xdr:from>
    <xdr:to>
      <xdr:col>6</xdr:col>
      <xdr:colOff>2904</xdr:colOff>
      <xdr:row>97</xdr:row>
      <xdr:rowOff>79071</xdr:rowOff>
    </xdr:to>
    <xdr:cxnSp macro="">
      <xdr:nvCxnSpPr>
        <xdr:cNvPr id="110" name="Conector recto 109"/>
        <xdr:cNvCxnSpPr/>
      </xdr:nvCxnSpPr>
      <xdr:spPr>
        <a:xfrm>
          <a:off x="6815602" y="10741761"/>
          <a:ext cx="0" cy="1516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200373</xdr:colOff>
      <xdr:row>96</xdr:row>
      <xdr:rowOff>95830</xdr:rowOff>
    </xdr:from>
    <xdr:to>
      <xdr:col>16</xdr:col>
      <xdr:colOff>200373</xdr:colOff>
      <xdr:row>97</xdr:row>
      <xdr:rowOff>67454</xdr:rowOff>
    </xdr:to>
    <xdr:cxnSp macro="">
      <xdr:nvCxnSpPr>
        <xdr:cNvPr id="111" name="Conector recto 110"/>
        <xdr:cNvCxnSpPr/>
      </xdr:nvCxnSpPr>
      <xdr:spPr>
        <a:xfrm>
          <a:off x="9016806" y="10730144"/>
          <a:ext cx="0" cy="1516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201149</xdr:colOff>
      <xdr:row>96</xdr:row>
      <xdr:rowOff>180442</xdr:rowOff>
    </xdr:from>
    <xdr:to>
      <xdr:col>9</xdr:col>
      <xdr:colOff>192944</xdr:colOff>
      <xdr:row>96</xdr:row>
      <xdr:rowOff>180442</xdr:rowOff>
    </xdr:to>
    <xdr:cxnSp macro="">
      <xdr:nvCxnSpPr>
        <xdr:cNvPr id="113" name="Conector recto de flecha 112"/>
        <xdr:cNvCxnSpPr/>
      </xdr:nvCxnSpPr>
      <xdr:spPr>
        <a:xfrm flipH="1" flipV="1">
          <a:off x="6839068" y="10808804"/>
          <a:ext cx="796392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180000</xdr:colOff>
      <xdr:row>96</xdr:row>
      <xdr:rowOff>186588</xdr:rowOff>
    </xdr:from>
    <xdr:to>
      <xdr:col>25</xdr:col>
      <xdr:colOff>192846</xdr:colOff>
      <xdr:row>96</xdr:row>
      <xdr:rowOff>186588</xdr:rowOff>
    </xdr:to>
    <xdr:cxnSp macro="">
      <xdr:nvCxnSpPr>
        <xdr:cNvPr id="114" name="Conector recto de flecha 113"/>
        <xdr:cNvCxnSpPr/>
      </xdr:nvCxnSpPr>
      <xdr:spPr>
        <a:xfrm flipV="1">
          <a:off x="4573790" y="17866217"/>
          <a:ext cx="61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96</xdr:row>
      <xdr:rowOff>180442</xdr:rowOff>
    </xdr:from>
    <xdr:to>
      <xdr:col>16</xdr:col>
      <xdr:colOff>192944</xdr:colOff>
      <xdr:row>96</xdr:row>
      <xdr:rowOff>180442</xdr:rowOff>
    </xdr:to>
    <xdr:cxnSp macro="">
      <xdr:nvCxnSpPr>
        <xdr:cNvPr id="115" name="Conector recto de flecha 114"/>
        <xdr:cNvCxnSpPr/>
      </xdr:nvCxnSpPr>
      <xdr:spPr>
        <a:xfrm flipV="1">
          <a:off x="8247112" y="10808804"/>
          <a:ext cx="796391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96</xdr:row>
      <xdr:rowOff>180442</xdr:rowOff>
    </xdr:from>
    <xdr:to>
      <xdr:col>20</xdr:col>
      <xdr:colOff>12847</xdr:colOff>
      <xdr:row>96</xdr:row>
      <xdr:rowOff>180442</xdr:rowOff>
    </xdr:to>
    <xdr:cxnSp macro="">
      <xdr:nvCxnSpPr>
        <xdr:cNvPr id="116" name="Conector recto de flecha 115"/>
        <xdr:cNvCxnSpPr/>
      </xdr:nvCxnSpPr>
      <xdr:spPr>
        <a:xfrm flipH="1" flipV="1">
          <a:off x="3395202" y="17860071"/>
          <a:ext cx="61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199717</xdr:colOff>
      <xdr:row>98</xdr:row>
      <xdr:rowOff>187068</xdr:rowOff>
    </xdr:from>
    <xdr:to>
      <xdr:col>14</xdr:col>
      <xdr:colOff>94258</xdr:colOff>
      <xdr:row>98</xdr:row>
      <xdr:rowOff>187068</xdr:rowOff>
    </xdr:to>
    <xdr:cxnSp macro="">
      <xdr:nvCxnSpPr>
        <xdr:cNvPr id="122" name="Conector recto de flecha 121"/>
        <xdr:cNvCxnSpPr/>
      </xdr:nvCxnSpPr>
      <xdr:spPr>
        <a:xfrm flipH="1" flipV="1">
          <a:off x="1198306" y="18247697"/>
          <a:ext cx="169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90750</xdr:colOff>
      <xdr:row>98</xdr:row>
      <xdr:rowOff>190141</xdr:rowOff>
    </xdr:from>
    <xdr:to>
      <xdr:col>25</xdr:col>
      <xdr:colOff>185008</xdr:colOff>
      <xdr:row>98</xdr:row>
      <xdr:rowOff>190141</xdr:rowOff>
    </xdr:to>
    <xdr:cxnSp macro="">
      <xdr:nvCxnSpPr>
        <xdr:cNvPr id="127" name="Conector recto de flecha 126"/>
        <xdr:cNvCxnSpPr/>
      </xdr:nvCxnSpPr>
      <xdr:spPr>
        <a:xfrm flipV="1">
          <a:off x="3485952" y="18250770"/>
          <a:ext cx="169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196650</xdr:colOff>
      <xdr:row>98</xdr:row>
      <xdr:rowOff>108509</xdr:rowOff>
    </xdr:from>
    <xdr:to>
      <xdr:col>25</xdr:col>
      <xdr:colOff>196650</xdr:colOff>
      <xdr:row>99</xdr:row>
      <xdr:rowOff>80133</xdr:rowOff>
    </xdr:to>
    <xdr:cxnSp macro="">
      <xdr:nvCxnSpPr>
        <xdr:cNvPr id="128" name="Conector recto 127"/>
        <xdr:cNvCxnSpPr/>
      </xdr:nvCxnSpPr>
      <xdr:spPr>
        <a:xfrm>
          <a:off x="5189594" y="18169138"/>
          <a:ext cx="0" cy="16212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3014</xdr:colOff>
      <xdr:row>98</xdr:row>
      <xdr:rowOff>111526</xdr:rowOff>
    </xdr:from>
    <xdr:to>
      <xdr:col>6</xdr:col>
      <xdr:colOff>3014</xdr:colOff>
      <xdr:row>99</xdr:row>
      <xdr:rowOff>83150</xdr:rowOff>
    </xdr:to>
    <xdr:cxnSp macro="">
      <xdr:nvCxnSpPr>
        <xdr:cNvPr id="129" name="Conector recto 128"/>
        <xdr:cNvCxnSpPr/>
      </xdr:nvCxnSpPr>
      <xdr:spPr>
        <a:xfrm>
          <a:off x="6766970" y="11125561"/>
          <a:ext cx="0" cy="15247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180975</xdr:colOff>
      <xdr:row>85</xdr:row>
      <xdr:rowOff>47624</xdr:rowOff>
    </xdr:from>
    <xdr:ext cx="1581150" cy="2476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2" name="CuadroTexto 131"/>
            <xdr:cNvSpPr txBox="1"/>
          </xdr:nvSpPr>
          <xdr:spPr>
            <a:xfrm>
              <a:off x="381000" y="12296774"/>
              <a:ext cx="1581150" cy="247651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𝒙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𝑨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𝒖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32" name="CuadroTexto 131"/>
            <xdr:cNvSpPr txBox="1"/>
          </xdr:nvSpPr>
          <xdr:spPr>
            <a:xfrm>
              <a:off x="381000" y="12296774"/>
              <a:ext cx="1581150" cy="247651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𝑽_𝒙=𝑹_𝑨−𝑾_𝒖𝟏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𝑿_𝟎=𝟎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11</xdr:col>
      <xdr:colOff>190500</xdr:colOff>
      <xdr:row>84</xdr:row>
      <xdr:rowOff>76200</xdr:rowOff>
    </xdr:from>
    <xdr:ext cx="19812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3" name="CuadroTexto 132"/>
            <xdr:cNvSpPr txBox="1"/>
          </xdr:nvSpPr>
          <xdr:spPr>
            <a:xfrm>
              <a:off x="2390775" y="12068175"/>
              <a:ext cx="1981200" cy="3810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𝑴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𝒎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á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𝒙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𝑨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f>
                      <m:f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𝑿</m:t>
                                </m:r>
                              </m:e>
                              <m:sub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𝟎</m:t>
                                </m:r>
                              </m:sub>
                            </m:sSub>
                            <m: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33" name="CuadroTexto 132"/>
            <xdr:cNvSpPr txBox="1"/>
          </xdr:nvSpPr>
          <xdr:spPr>
            <a:xfrm>
              <a:off x="2390775" y="12068175"/>
              <a:ext cx="1981200" cy="3810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〖+𝑴〗_𝒎á𝒙=𝑹_𝑨∗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𝑿_𝟎−𝑾_𝒖𝟏∗〖〖(𝑿〗_𝟎)〗^𝟐/𝟐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5</xdr:col>
      <xdr:colOff>95890</xdr:colOff>
      <xdr:row>104</xdr:row>
      <xdr:rowOff>6393</xdr:rowOff>
    </xdr:from>
    <xdr:to>
      <xdr:col>6</xdr:col>
      <xdr:colOff>105479</xdr:colOff>
      <xdr:row>105</xdr:row>
      <xdr:rowOff>0</xdr:rowOff>
    </xdr:to>
    <xdr:sp macro="" textlink="">
      <xdr:nvSpPr>
        <xdr:cNvPr id="146" name="Triángulo isósceles 145"/>
        <xdr:cNvSpPr/>
      </xdr:nvSpPr>
      <xdr:spPr>
        <a:xfrm>
          <a:off x="6696715" y="10541043"/>
          <a:ext cx="209614" cy="184107"/>
        </a:xfrm>
        <a:prstGeom prst="triangle">
          <a:avLst/>
        </a:prstGeom>
        <a:pattFill prst="wdUpDiag">
          <a:fgClr>
            <a:schemeClr val="accent4">
              <a:lumMod val="5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  <a:effectLst>
          <a:softEdge rad="0"/>
        </a:effectLst>
        <a:scene3d>
          <a:camera prst="orthographicFront"/>
          <a:lightRig rig="sunset" dir="t"/>
        </a:scene3d>
        <a:sp3d prstMaterial="plastic">
          <a:bevelT w="152400" h="50800" prst="softRound"/>
          <a:bevelB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95887</xdr:colOff>
      <xdr:row>104</xdr:row>
      <xdr:rowOff>0</xdr:rowOff>
    </xdr:from>
    <xdr:to>
      <xdr:col>27</xdr:col>
      <xdr:colOff>105475</xdr:colOff>
      <xdr:row>104</xdr:row>
      <xdr:rowOff>185385</xdr:rowOff>
    </xdr:to>
    <xdr:sp macro="" textlink="">
      <xdr:nvSpPr>
        <xdr:cNvPr id="147" name="Triángulo isósceles 146"/>
        <xdr:cNvSpPr/>
      </xdr:nvSpPr>
      <xdr:spPr>
        <a:xfrm>
          <a:off x="10897237" y="10534650"/>
          <a:ext cx="209613" cy="185385"/>
        </a:xfrm>
        <a:prstGeom prst="triangle">
          <a:avLst/>
        </a:prstGeom>
        <a:pattFill prst="wdUpDiag">
          <a:fgClr>
            <a:schemeClr val="accent4">
              <a:lumMod val="5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  <a:effectLst>
          <a:softEdge rad="0"/>
        </a:effectLst>
        <a:scene3d>
          <a:camera prst="orthographicFront"/>
          <a:lightRig rig="sunset" dir="t"/>
        </a:scene3d>
        <a:sp3d prstMaterial="plastic">
          <a:bevelT w="152400" h="50800" prst="softRound"/>
          <a:bevelB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4478</xdr:colOff>
      <xdr:row>103</xdr:row>
      <xdr:rowOff>189861</xdr:rowOff>
    </xdr:from>
    <xdr:to>
      <xdr:col>27</xdr:col>
      <xdr:colOff>9525</xdr:colOff>
      <xdr:row>105</xdr:row>
      <xdr:rowOff>156627</xdr:rowOff>
    </xdr:to>
    <xdr:sp macro="" textlink="">
      <xdr:nvSpPr>
        <xdr:cNvPr id="3" name="Forma libre 2"/>
        <xdr:cNvSpPr/>
      </xdr:nvSpPr>
      <xdr:spPr>
        <a:xfrm>
          <a:off x="7052339" y="12450901"/>
          <a:ext cx="4233763" cy="340734"/>
        </a:xfrm>
        <a:custGeom>
          <a:avLst/>
          <a:gdLst>
            <a:gd name="connsiteX0" fmla="*/ 0 w 4171950"/>
            <a:gd name="connsiteY0" fmla="*/ 0 h 371516"/>
            <a:gd name="connsiteX1" fmla="*/ 2305050 w 4171950"/>
            <a:gd name="connsiteY1" fmla="*/ 371475 h 371516"/>
            <a:gd name="connsiteX2" fmla="*/ 4171950 w 4171950"/>
            <a:gd name="connsiteY2" fmla="*/ 19050 h 371516"/>
            <a:gd name="connsiteX0" fmla="*/ 0 w 4162522"/>
            <a:gd name="connsiteY0" fmla="*/ 7399 h 352431"/>
            <a:gd name="connsiteX1" fmla="*/ 2295622 w 4162522"/>
            <a:gd name="connsiteY1" fmla="*/ 352425 h 352431"/>
            <a:gd name="connsiteX2" fmla="*/ 4162522 w 4162522"/>
            <a:gd name="connsiteY2" fmla="*/ 0 h 3524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62522" h="352431">
              <a:moveTo>
                <a:pt x="0" y="7399"/>
              </a:moveTo>
              <a:cubicBezTo>
                <a:pt x="804862" y="191549"/>
                <a:pt x="1601868" y="353658"/>
                <a:pt x="2295622" y="352425"/>
              </a:cubicBezTo>
              <a:cubicBezTo>
                <a:pt x="2989376" y="351192"/>
                <a:pt x="3576734" y="177800"/>
                <a:pt x="4162522" y="0"/>
              </a:cubicBezTo>
            </a:path>
          </a:pathLst>
        </a:custGeom>
        <a:solidFill>
          <a:srgbClr val="FF0000">
            <a:alpha val="50000"/>
          </a:srgbClr>
        </a:solidFill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9</xdr:col>
      <xdr:colOff>47625</xdr:colOff>
      <xdr:row>77</xdr:row>
      <xdr:rowOff>156775</xdr:rowOff>
    </xdr:from>
    <xdr:ext cx="990600" cy="376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1847850" y="11129575"/>
              <a:ext cx="990600" cy="37662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05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105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05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es-MX" sz="105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  <m:r>
                          <a:rPr lang="es-MX" sz="1050" b="0" i="1">
                            <a:latin typeface="Cambria Math" panose="02040503050406030204" pitchFamily="18" charset="0"/>
                          </a:rPr>
                          <m:t>=0</m:t>
                        </m:r>
                      </m:e>
                    </m:nary>
                  </m:oMath>
                </m:oMathPara>
              </a14:m>
              <a:endParaRPr lang="en-US" sz="1050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1847850" y="11129575"/>
              <a:ext cx="990600" cy="37662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050" i="0">
                  <a:latin typeface="Cambria Math" panose="02040503050406030204" pitchFamily="18" charset="0"/>
                </a:rPr>
                <a:t>∑</a:t>
              </a:r>
              <a:r>
                <a:rPr lang="es-MX" sz="1050" b="0" i="0">
                  <a:latin typeface="Cambria Math" panose="02040503050406030204" pitchFamily="18" charset="0"/>
                </a:rPr>
                <a:t>▒</a:t>
              </a:r>
              <a:r>
                <a:rPr lang="en-US" sz="1050" b="0" i="0">
                  <a:latin typeface="Cambria Math" panose="02040503050406030204" pitchFamily="18" charset="0"/>
                </a:rPr>
                <a:t>〖</a:t>
              </a:r>
              <a:r>
                <a:rPr lang="es-MX" sz="1050" b="0" i="0">
                  <a:latin typeface="Cambria Math" panose="02040503050406030204" pitchFamily="18" charset="0"/>
                </a:rPr>
                <a:t>𝑀</a:t>
              </a:r>
              <a:r>
                <a:rPr lang="en-US" sz="1050" b="0" i="0">
                  <a:latin typeface="Cambria Math" panose="02040503050406030204" pitchFamily="18" charset="0"/>
                </a:rPr>
                <a:t>_</a:t>
              </a:r>
              <a:r>
                <a:rPr lang="es-MX" sz="1050" b="0" i="0">
                  <a:latin typeface="Cambria Math" panose="02040503050406030204" pitchFamily="18" charset="0"/>
                </a:rPr>
                <a:t>𝐵=0</a:t>
              </a:r>
              <a:r>
                <a:rPr lang="en-US" sz="1050" b="0" i="0">
                  <a:latin typeface="Cambria Math" panose="02040503050406030204" pitchFamily="18" charset="0"/>
                </a:rPr>
                <a:t>〗</a:t>
              </a:r>
              <a:endParaRPr lang="en-US" sz="1050"/>
            </a:p>
          </xdr:txBody>
        </xdr:sp>
      </mc:Fallback>
    </mc:AlternateContent>
    <xdr:clientData/>
  </xdr:oneCellAnchor>
  <xdr:oneCellAnchor>
    <xdr:from>
      <xdr:col>11</xdr:col>
      <xdr:colOff>66676</xdr:colOff>
      <xdr:row>114</xdr:row>
      <xdr:rowOff>38099</xdr:rowOff>
    </xdr:from>
    <xdr:ext cx="1038224" cy="2667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5" name="CuadroTexto 104"/>
            <xdr:cNvSpPr txBox="1"/>
          </xdr:nvSpPr>
          <xdr:spPr>
            <a:xfrm>
              <a:off x="2266951" y="13973174"/>
              <a:ext cx="1038224" cy="266701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s-MX" sz="1100" b="1"/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es-MX" sz="11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MX" sz="1100" b="1" i="1">
                          <a:latin typeface="Cambria Math" panose="02040503050406030204" pitchFamily="18" charset="0"/>
                        </a:rPr>
                        <m:t>𝑴</m:t>
                      </m:r>
                    </m:e>
                    <m:sub>
                      <m:r>
                        <a:rPr lang="es-MX" sz="1100" b="1" i="1">
                          <a:latin typeface="Cambria Math" panose="02040503050406030204" pitchFamily="18" charset="0"/>
                        </a:rPr>
                        <m:t>𝒅𝒊𝒔</m:t>
                      </m:r>
                    </m:sub>
                  </m:sSub>
                  <m:r>
                    <a:rPr lang="es-MX" sz="1100" b="1" i="1">
                      <a:latin typeface="Cambria Math" panose="02040503050406030204" pitchFamily="18" charset="0"/>
                    </a:rPr>
                    <m:t>=</m:t>
                  </m:r>
                  <m:r>
                    <a:rPr lang="es-MX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𝜶</m:t>
                  </m:r>
                  <m:sSub>
                    <m:sSubPr>
                      <m:ctrlP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𝑴</m:t>
                      </m:r>
                    </m:e>
                    <m:sub>
                      <m: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á</m:t>
                      </m:r>
                      <m: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𝒙</m:t>
                      </m:r>
                    </m:sub>
                  </m:sSub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05" name="CuadroTexto 104"/>
            <xdr:cNvSpPr txBox="1"/>
          </xdr:nvSpPr>
          <xdr:spPr>
            <a:xfrm>
              <a:off x="2266951" y="13973174"/>
              <a:ext cx="1038224" cy="266701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s-MX" sz="1100" b="1"/>
                <a:t>+</a:t>
              </a:r>
              <a:r>
                <a:rPr lang="es-MX" sz="1100" b="1" i="0">
                  <a:latin typeface="Cambria Math" panose="02040503050406030204" pitchFamily="18" charset="0"/>
                </a:rPr>
                <a:t>𝑴_𝒅𝒊𝒔=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𝜶𝑴_𝒎á𝒙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6</xdr:col>
      <xdr:colOff>0</xdr:colOff>
      <xdr:row>108</xdr:row>
      <xdr:rowOff>416</xdr:rowOff>
    </xdr:from>
    <xdr:to>
      <xdr:col>15</xdr:col>
      <xdr:colOff>76085</xdr:colOff>
      <xdr:row>108</xdr:row>
      <xdr:rowOff>416</xdr:rowOff>
    </xdr:to>
    <xdr:cxnSp macro="">
      <xdr:nvCxnSpPr>
        <xdr:cNvPr id="124" name="Conector recto de flecha 123"/>
        <xdr:cNvCxnSpPr/>
      </xdr:nvCxnSpPr>
      <xdr:spPr>
        <a:xfrm flipH="1" flipV="1">
          <a:off x="6984113" y="13385968"/>
          <a:ext cx="187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130669</xdr:colOff>
      <xdr:row>108</xdr:row>
      <xdr:rowOff>416</xdr:rowOff>
    </xdr:from>
    <xdr:to>
      <xdr:col>26</xdr:col>
      <xdr:colOff>190300</xdr:colOff>
      <xdr:row>108</xdr:row>
      <xdr:rowOff>416</xdr:rowOff>
    </xdr:to>
    <xdr:cxnSp macro="">
      <xdr:nvCxnSpPr>
        <xdr:cNvPr id="125" name="Conector recto de flecha 124"/>
        <xdr:cNvCxnSpPr/>
      </xdr:nvCxnSpPr>
      <xdr:spPr>
        <a:xfrm flipV="1">
          <a:off x="9509335" y="13385968"/>
          <a:ext cx="1656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107</xdr:row>
      <xdr:rowOff>118503</xdr:rowOff>
    </xdr:from>
    <xdr:to>
      <xdr:col>27</xdr:col>
      <xdr:colOff>0</xdr:colOff>
      <xdr:row>108</xdr:row>
      <xdr:rowOff>80602</xdr:rowOff>
    </xdr:to>
    <xdr:cxnSp macro="">
      <xdr:nvCxnSpPr>
        <xdr:cNvPr id="126" name="Conector recto 125"/>
        <xdr:cNvCxnSpPr/>
      </xdr:nvCxnSpPr>
      <xdr:spPr>
        <a:xfrm>
          <a:off x="11174581" y="13312490"/>
          <a:ext cx="0" cy="15366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3014</xdr:colOff>
      <xdr:row>107</xdr:row>
      <xdr:rowOff>121520</xdr:rowOff>
    </xdr:from>
    <xdr:to>
      <xdr:col>6</xdr:col>
      <xdr:colOff>3014</xdr:colOff>
      <xdr:row>108</xdr:row>
      <xdr:rowOff>83619</xdr:rowOff>
    </xdr:to>
    <xdr:cxnSp macro="">
      <xdr:nvCxnSpPr>
        <xdr:cNvPr id="131" name="Conector recto 130"/>
        <xdr:cNvCxnSpPr/>
      </xdr:nvCxnSpPr>
      <xdr:spPr>
        <a:xfrm>
          <a:off x="6987127" y="13315507"/>
          <a:ext cx="0" cy="15366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38099</xdr:colOff>
      <xdr:row>124</xdr:row>
      <xdr:rowOff>57150</xdr:rowOff>
    </xdr:from>
    <xdr:ext cx="1609726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8" name="CuadroTexto 107"/>
            <xdr:cNvSpPr txBox="1"/>
          </xdr:nvSpPr>
          <xdr:spPr>
            <a:xfrm>
              <a:off x="238124" y="15278100"/>
              <a:ext cx="1609726" cy="2476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0">
                            <a:latin typeface="Cambria Math" panose="02040503050406030204" pitchFamily="18" charset="0"/>
                          </a:rPr>
                          <m:t>𝐀</m:t>
                        </m:r>
                      </m:e>
                      <m:sub>
                        <m:r>
                          <a:rPr lang="es-MX" sz="1100" b="1" i="0">
                            <a:latin typeface="Cambria Math" panose="02040503050406030204" pitchFamily="18" charset="0"/>
                          </a:rPr>
                          <m:t>𝐒𝐦𝐢𝐧</m:t>
                        </m:r>
                      </m:sub>
                    </m:sSub>
                    <m:r>
                      <a:rPr lang="en-US" sz="1100" b="1" i="0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𝟎𝟎𝟏𝟖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𝐀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𝐝</m:t>
                    </m:r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108" name="CuadroTexto 107"/>
            <xdr:cNvSpPr txBox="1"/>
          </xdr:nvSpPr>
          <xdr:spPr>
            <a:xfrm>
              <a:off x="238124" y="15278100"/>
              <a:ext cx="1609726" cy="2476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latin typeface="Cambria Math" panose="02040503050406030204" pitchFamily="18" charset="0"/>
                </a:rPr>
                <a:t>_</a:t>
              </a:r>
              <a:r>
                <a:rPr lang="es-MX" sz="1100" b="1" i="0">
                  <a:latin typeface="Cambria Math" panose="02040503050406030204" pitchFamily="18" charset="0"/>
                </a:rPr>
                <a:t>𝐒𝐦𝐢𝐧</a:t>
              </a:r>
              <a:r>
                <a:rPr lang="en-US" sz="1100" b="1" i="0">
                  <a:latin typeface="Cambria Math" panose="02040503050406030204" pitchFamily="18" charset="0"/>
                </a:rPr>
                <a:t>=</a:t>
              </a:r>
              <a:r>
                <a:rPr lang="es-MX" sz="1100" b="1" i="0">
                  <a:latin typeface="Cambria Math" panose="02040503050406030204" pitchFamily="18" charset="0"/>
                </a:rPr>
                <a:t>𝟎.𝟎𝟎𝟏𝟖 ∗𝐀 ∗𝐝</a:t>
              </a:r>
              <a:endParaRPr lang="en-US" sz="1100" b="1" i="0"/>
            </a:p>
          </xdr:txBody>
        </xdr:sp>
      </mc:Fallback>
    </mc:AlternateContent>
    <xdr:clientData/>
  </xdr:oneCellAnchor>
  <xdr:twoCellAnchor>
    <xdr:from>
      <xdr:col>5</xdr:col>
      <xdr:colOff>197277</xdr:colOff>
      <xdr:row>101</xdr:row>
      <xdr:rowOff>1204</xdr:rowOff>
    </xdr:from>
    <xdr:to>
      <xdr:col>9</xdr:col>
      <xdr:colOff>3807</xdr:colOff>
      <xdr:row>101</xdr:row>
      <xdr:rowOff>1204</xdr:rowOff>
    </xdr:to>
    <xdr:cxnSp macro="">
      <xdr:nvCxnSpPr>
        <xdr:cNvPr id="119" name="Conector recto de flecha 118"/>
        <xdr:cNvCxnSpPr/>
      </xdr:nvCxnSpPr>
      <xdr:spPr>
        <a:xfrm flipV="1">
          <a:off x="6421993" y="11668042"/>
          <a:ext cx="609719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194674</xdr:colOff>
      <xdr:row>100</xdr:row>
      <xdr:rowOff>105204</xdr:rowOff>
    </xdr:from>
    <xdr:to>
      <xdr:col>5</xdr:col>
      <xdr:colOff>194674</xdr:colOff>
      <xdr:row>101</xdr:row>
      <xdr:rowOff>76828</xdr:rowOff>
    </xdr:to>
    <xdr:cxnSp macro="">
      <xdr:nvCxnSpPr>
        <xdr:cNvPr id="120" name="Conector recto 119"/>
        <xdr:cNvCxnSpPr/>
      </xdr:nvCxnSpPr>
      <xdr:spPr>
        <a:xfrm>
          <a:off x="6419390" y="11591839"/>
          <a:ext cx="0" cy="15182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314325</xdr:colOff>
      <xdr:row>126</xdr:row>
      <xdr:rowOff>114300</xdr:rowOff>
    </xdr:from>
    <xdr:ext cx="1400715" cy="5298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5" name="CuadroTexto 134"/>
            <xdr:cNvSpPr txBox="1"/>
          </xdr:nvSpPr>
          <xdr:spPr>
            <a:xfrm>
              <a:off x="657225" y="17792700"/>
              <a:ext cx="1400715" cy="529807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𝑴</m:t>
                            </m:r>
                          </m:e>
                          <m:sub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𝒖</m:t>
                            </m:r>
                          </m:sub>
                        </m:sSub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Ø</m:t>
                        </m:r>
                        <m:d>
                          <m:d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  <m:t>𝒇</m:t>
                                </m:r>
                              </m:e>
                              <m:sub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</a:rPr>
                                  <m:t>𝒚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  <m:t>𝒂</m:t>
                                </m:r>
                              </m:num>
                              <m:den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  <m:t>𝟐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US" sz="1100" b="1" i="1"/>
            </a:p>
          </xdr:txBody>
        </xdr:sp>
      </mc:Choice>
      <mc:Fallback xmlns="">
        <xdr:sp macro="" textlink="">
          <xdr:nvSpPr>
            <xdr:cNvPr id="135" name="CuadroTexto 134"/>
            <xdr:cNvSpPr txBox="1"/>
          </xdr:nvSpPr>
          <xdr:spPr>
            <a:xfrm>
              <a:off x="657225" y="17792700"/>
              <a:ext cx="1400715" cy="529807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+</a:t>
              </a:r>
              <a:r>
                <a:rPr lang="en-US" sz="1100" b="1" i="0">
                  <a:latin typeface="Cambria Math" panose="02040503050406030204" pitchFamily="18" charset="0"/>
                </a:rPr>
                <a:t>𝑨_</a:t>
              </a:r>
              <a:r>
                <a:rPr lang="es-MX" sz="1100" b="1" i="0">
                  <a:latin typeface="Cambria Math" panose="02040503050406030204" pitchFamily="18" charset="0"/>
                </a:rPr>
                <a:t>𝒔</a:t>
              </a:r>
              <a:r>
                <a:rPr lang="en-US" sz="1100" b="1" i="0">
                  <a:latin typeface="Cambria Math" panose="02040503050406030204" pitchFamily="18" charset="0"/>
                </a:rPr>
                <a:t>=𝑴_</a:t>
              </a:r>
              <a:r>
                <a:rPr lang="es-MX" sz="1100" b="1" i="0">
                  <a:latin typeface="Cambria Math" panose="02040503050406030204" pitchFamily="18" charset="0"/>
                </a:rPr>
                <a:t>𝒖</a:t>
              </a:r>
              <a:r>
                <a:rPr lang="en-US" sz="1100" b="1" i="0">
                  <a:latin typeface="Cambria Math" panose="02040503050406030204" pitchFamily="18" charset="0"/>
                </a:rPr>
                <a:t>/Ø(𝒇_</a:t>
              </a:r>
              <a:r>
                <a:rPr lang="es-MX" sz="1100" b="1" i="0">
                  <a:latin typeface="Cambria Math" panose="02040503050406030204" pitchFamily="18" charset="0"/>
                </a:rPr>
                <a:t>𝒚 )</a:t>
              </a:r>
              <a:r>
                <a:rPr lang="en-US" sz="1100" b="1" i="0">
                  <a:latin typeface="Cambria Math" panose="02040503050406030204" pitchFamily="18" charset="0"/>
                </a:rPr>
                <a:t>(𝒅−𝒂/𝟐) </a:t>
              </a:r>
              <a:endParaRPr lang="en-US" sz="1100" b="1" i="1"/>
            </a:p>
          </xdr:txBody>
        </xdr:sp>
      </mc:Fallback>
    </mc:AlternateContent>
    <xdr:clientData/>
  </xdr:oneCellAnchor>
  <xdr:twoCellAnchor>
    <xdr:from>
      <xdr:col>7</xdr:col>
      <xdr:colOff>133350</xdr:colOff>
      <xdr:row>131</xdr:row>
      <xdr:rowOff>30692</xdr:rowOff>
    </xdr:from>
    <xdr:to>
      <xdr:col>12</xdr:col>
      <xdr:colOff>29001</xdr:colOff>
      <xdr:row>132</xdr:row>
      <xdr:rowOff>164042</xdr:rowOff>
    </xdr:to>
    <xdr:sp macro="" textlink="">
      <xdr:nvSpPr>
        <xdr:cNvPr id="136" name="Corchetes 135"/>
        <xdr:cNvSpPr/>
      </xdr:nvSpPr>
      <xdr:spPr>
        <a:xfrm>
          <a:off x="1533525" y="18004367"/>
          <a:ext cx="895776" cy="323850"/>
        </a:xfrm>
        <a:prstGeom prst="bracketPair">
          <a:avLst>
            <a:gd name="adj" fmla="val 1092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 </a:t>
          </a:r>
        </a:p>
      </xdr:txBody>
    </xdr:sp>
    <xdr:clientData/>
  </xdr:twoCellAnchor>
  <xdr:oneCellAnchor>
    <xdr:from>
      <xdr:col>4</xdr:col>
      <xdr:colOff>1</xdr:colOff>
      <xdr:row>135</xdr:row>
      <xdr:rowOff>66675</xdr:rowOff>
    </xdr:from>
    <xdr:ext cx="952500" cy="4381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7" name="CuadroTexto 136"/>
            <xdr:cNvSpPr txBox="1"/>
          </xdr:nvSpPr>
          <xdr:spPr>
            <a:xfrm>
              <a:off x="800101" y="17887950"/>
              <a:ext cx="952500" cy="4381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</a:rPr>
                      <m:t>𝒂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𝒔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𝑭</m:t>
                            </m:r>
                          </m:e>
                          <m:sub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𝒚</m:t>
                            </m:r>
                          </m:sub>
                        </m:sSub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𝑶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𝟖𝟓</m:t>
                        </m:r>
                        <m:sSubSup>
                          <m:sSubSup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𝑪</m:t>
                            </m:r>
                          </m:sub>
                          <m:sup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bSup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den>
                    </m:f>
                  </m:oMath>
                </m:oMathPara>
              </a14:m>
              <a:endParaRPr lang="en-US" sz="1100" b="1" i="1"/>
            </a:p>
          </xdr:txBody>
        </xdr:sp>
      </mc:Choice>
      <mc:Fallback xmlns="">
        <xdr:sp macro="" textlink="">
          <xdr:nvSpPr>
            <xdr:cNvPr id="137" name="CuadroTexto 136"/>
            <xdr:cNvSpPr txBox="1"/>
          </xdr:nvSpPr>
          <xdr:spPr>
            <a:xfrm>
              <a:off x="800101" y="17887950"/>
              <a:ext cx="952500" cy="4381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𝒂=(𝑨_</a:t>
              </a:r>
              <a:r>
                <a:rPr lang="es-MX" sz="1100" b="1" i="0">
                  <a:latin typeface="Cambria Math" panose="02040503050406030204" pitchFamily="18" charset="0"/>
                </a:rPr>
                <a:t>𝒔</a:t>
              </a:r>
              <a:r>
                <a:rPr lang="en-US" sz="1100" b="1" i="0">
                  <a:latin typeface="Cambria Math" panose="02040503050406030204" pitchFamily="18" charset="0"/>
                </a:rPr>
                <a:t> 𝑭_</a:t>
              </a:r>
              <a:r>
                <a:rPr lang="es-MX" sz="1100" b="1" i="0">
                  <a:latin typeface="Cambria Math" panose="02040503050406030204" pitchFamily="18" charset="0"/>
                </a:rPr>
                <a:t>𝒚</a:t>
              </a:r>
              <a:r>
                <a:rPr lang="en-US" sz="1100" b="1" i="0">
                  <a:latin typeface="Cambria Math" panose="02040503050406030204" pitchFamily="18" charset="0"/>
                </a:rPr>
                <a:t>)/(𝑶</a:t>
              </a:r>
              <a:r>
                <a:rPr lang="es-MX" sz="1100" b="1" i="0">
                  <a:latin typeface="Cambria Math" panose="02040503050406030204" pitchFamily="18" charset="0"/>
                </a:rPr>
                <a:t>.𝟖𝟓</a:t>
              </a:r>
              <a:r>
                <a:rPr lang="en-US" sz="1100" b="1" i="0">
                  <a:latin typeface="Cambria Math" panose="02040503050406030204" pitchFamily="18" charset="0"/>
                </a:rPr>
                <a:t>𝒇_𝑪^′ 𝒃)</a:t>
              </a:r>
              <a:endParaRPr lang="en-US" sz="1100" b="1" i="1"/>
            </a:p>
          </xdr:txBody>
        </xdr:sp>
      </mc:Fallback>
    </mc:AlternateContent>
    <xdr:clientData/>
  </xdr:oneCellAnchor>
  <xdr:oneCellAnchor>
    <xdr:from>
      <xdr:col>26</xdr:col>
      <xdr:colOff>9525</xdr:colOff>
      <xdr:row>135</xdr:row>
      <xdr:rowOff>152401</xdr:rowOff>
    </xdr:from>
    <xdr:ext cx="1409700" cy="400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9" name="CuadroTexto 108"/>
            <xdr:cNvSpPr txBox="1"/>
          </xdr:nvSpPr>
          <xdr:spPr>
            <a:xfrm>
              <a:off x="5210175" y="17935576"/>
              <a:ext cx="1409700" cy="4000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𝐒</m:t>
                    </m:r>
                    <m:r>
                      <a:rPr lang="en-US" sz="1200" b="1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𝟐𝐫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𝐛</m:t>
                        </m:r>
                      </m:num>
                      <m:den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𝐧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109" name="CuadroTexto 108"/>
            <xdr:cNvSpPr txBox="1"/>
          </xdr:nvSpPr>
          <xdr:spPr>
            <a:xfrm>
              <a:off x="5210175" y="17935576"/>
              <a:ext cx="1409700" cy="4000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𝐒</a:t>
              </a:r>
              <a:r>
                <a:rPr lang="en-US" sz="1200" b="1" i="0">
                  <a:latin typeface="Cambria Math" panose="02040503050406030204" pitchFamily="18" charset="0"/>
                </a:rPr>
                <a:t>=(</a:t>
              </a:r>
              <a:r>
                <a:rPr lang="es-MX" sz="1200" b="1" i="0">
                  <a:latin typeface="Cambria Math" panose="02040503050406030204" pitchFamily="18" charset="0"/>
                </a:rPr>
                <a:t>𝐀 −𝟐𝐫 − 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𝐛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𝐧−𝟏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19</xdr:col>
      <xdr:colOff>9525</xdr:colOff>
      <xdr:row>130</xdr:row>
      <xdr:rowOff>85726</xdr:rowOff>
    </xdr:from>
    <xdr:ext cx="1638300" cy="447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2" name="CuadroTexto 111"/>
            <xdr:cNvSpPr txBox="1"/>
          </xdr:nvSpPr>
          <xdr:spPr>
            <a:xfrm>
              <a:off x="3810000" y="16916401"/>
              <a:ext cx="1638300" cy="44767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# 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𝐝𝐞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𝐯𝐚𝐫𝐢𝐥𝐥𝐚𝐬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(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𝐧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1" i="0">
                                <a:latin typeface="Cambria Math" panose="02040503050406030204" pitchFamily="18" charset="0"/>
                              </a:rPr>
                              <m:t>𝐀</m:t>
                            </m:r>
                          </m:e>
                          <m:sub>
                            <m:r>
                              <a:rPr lang="es-MX" sz="1200" b="1" i="0">
                                <a:latin typeface="Cambria Math" panose="02040503050406030204" pitchFamily="18" charset="0"/>
                              </a:rPr>
                              <m:t>𝐬</m:t>
                            </m:r>
                          </m:sub>
                        </m:sSub>
                      </m:num>
                      <m:den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n-US" sz="1200" b="1" i="0">
                            <a:latin typeface="Cambria Math" panose="02040503050406030204" pitchFamily="18" charset="0"/>
                          </a:rPr>
                          <m:t>𝐛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112" name="CuadroTexto 111"/>
            <xdr:cNvSpPr txBox="1"/>
          </xdr:nvSpPr>
          <xdr:spPr>
            <a:xfrm>
              <a:off x="3810000" y="16916401"/>
              <a:ext cx="1638300" cy="44767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# 𝐝𝐞 𝐯𝐚𝐫𝐢𝐥𝐥𝐚𝐬(𝐧)=</a:t>
              </a:r>
              <a:r>
                <a:rPr lang="en-US" sz="1200" b="1" i="0">
                  <a:latin typeface="Cambria Math" panose="02040503050406030204" pitchFamily="18" charset="0"/>
                </a:rPr>
                <a:t>𝐀_</a:t>
              </a:r>
              <a:r>
                <a:rPr lang="es-MX" sz="1200" b="1" i="0">
                  <a:latin typeface="Cambria Math" panose="02040503050406030204" pitchFamily="18" charset="0"/>
                </a:rPr>
                <a:t>𝐬</a:t>
              </a:r>
              <a:r>
                <a:rPr lang="en-US" sz="1200" b="1" i="0">
                  <a:latin typeface="Cambria Math" panose="02040503050406030204" pitchFamily="18" charset="0"/>
                </a:rPr>
                <a:t>/</a:t>
              </a:r>
              <a:r>
                <a:rPr lang="es-MX" sz="12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n-US" sz="1200" b="1" i="0">
                  <a:latin typeface="Cambria Math" panose="02040503050406030204" pitchFamily="18" charset="0"/>
                </a:rPr>
                <a:t>𝐛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3</xdr:col>
      <xdr:colOff>47625</xdr:colOff>
      <xdr:row>147</xdr:row>
      <xdr:rowOff>114300</xdr:rowOff>
    </xdr:from>
    <xdr:ext cx="695325" cy="3714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7" name="CuadroTexto 116"/>
            <xdr:cNvSpPr txBox="1"/>
          </xdr:nvSpPr>
          <xdr:spPr>
            <a:xfrm>
              <a:off x="7248525" y="15744825"/>
              <a:ext cx="695325" cy="371475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𝒔</m:t>
                            </m:r>
                          </m:sub>
                        </m:sSub>
                      </m:num>
                      <m:den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1100" b="1" i="1"/>
            </a:p>
          </xdr:txBody>
        </xdr:sp>
      </mc:Choice>
      <mc:Fallback xmlns="">
        <xdr:sp macro="" textlink="">
          <xdr:nvSpPr>
            <xdr:cNvPr id="117" name="CuadroTexto 116"/>
            <xdr:cNvSpPr txBox="1"/>
          </xdr:nvSpPr>
          <xdr:spPr>
            <a:xfrm>
              <a:off x="7248525" y="15744825"/>
              <a:ext cx="695325" cy="371475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〖</a:t>
              </a:r>
              <a:r>
                <a:rPr lang="es-MX" sz="1100" b="1" i="0">
                  <a:latin typeface="Cambria Math" panose="02040503050406030204" pitchFamily="18" charset="0"/>
                </a:rPr>
                <a:t>−</a:t>
              </a:r>
              <a:r>
                <a:rPr lang="en-US" sz="1100" b="1" i="0">
                  <a:latin typeface="Cambria Math" panose="02040503050406030204" pitchFamily="18" charset="0"/>
                </a:rPr>
                <a:t>𝑨〗_</a:t>
              </a:r>
              <a:r>
                <a:rPr lang="es-MX" sz="1100" b="1" i="0">
                  <a:latin typeface="Cambria Math" panose="02040503050406030204" pitchFamily="18" charset="0"/>
                </a:rPr>
                <a:t>𝒔</a:t>
              </a:r>
              <a:r>
                <a:rPr lang="en-US" sz="1100" b="1" i="0">
                  <a:latin typeface="Cambria Math" panose="02040503050406030204" pitchFamily="18" charset="0"/>
                </a:rPr>
                <a:t>=(</a:t>
              </a:r>
              <a:r>
                <a:rPr lang="es-MX" sz="1100" b="1" i="0">
                  <a:latin typeface="Cambria Math" panose="02040503050406030204" pitchFamily="18" charset="0"/>
                </a:rPr>
                <a:t>+𝑨</a:t>
              </a:r>
              <a:r>
                <a:rPr lang="en-US" sz="1100" b="1" i="0">
                  <a:latin typeface="Cambria Math" panose="02040503050406030204" pitchFamily="18" charset="0"/>
                </a:rPr>
                <a:t>_</a:t>
              </a:r>
              <a:r>
                <a:rPr lang="es-MX" sz="1100" b="1" i="0">
                  <a:latin typeface="Cambria Math" panose="02040503050406030204" pitchFamily="18" charset="0"/>
                </a:rPr>
                <a:t>𝒔</a:t>
              </a:r>
              <a:r>
                <a:rPr lang="en-US" sz="1100" b="1" i="0">
                  <a:latin typeface="Cambria Math" panose="02040503050406030204" pitchFamily="18" charset="0"/>
                </a:rPr>
                <a:t>)/</a:t>
              </a:r>
              <a:r>
                <a:rPr lang="es-MX" sz="1100" b="1" i="0">
                  <a:latin typeface="Cambria Math" panose="02040503050406030204" pitchFamily="18" charset="0"/>
                </a:rPr>
                <a:t>𝟐</a:t>
              </a:r>
              <a:endParaRPr lang="en-US" sz="1100" b="1" i="1"/>
            </a:p>
          </xdr:txBody>
        </xdr:sp>
      </mc:Fallback>
    </mc:AlternateContent>
    <xdr:clientData/>
  </xdr:oneCellAnchor>
  <xdr:oneCellAnchor>
    <xdr:from>
      <xdr:col>8</xdr:col>
      <xdr:colOff>133350</xdr:colOff>
      <xdr:row>159</xdr:row>
      <xdr:rowOff>9526</xdr:rowOff>
    </xdr:from>
    <xdr:ext cx="1266825" cy="3905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1" name="CuadroTexto 120"/>
            <xdr:cNvSpPr txBox="1"/>
          </xdr:nvSpPr>
          <xdr:spPr>
            <a:xfrm>
              <a:off x="8334375" y="18021301"/>
              <a:ext cx="1266825" cy="39052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𝐒</m:t>
                    </m:r>
                    <m:r>
                      <a:rPr lang="en-US" sz="1200" b="1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𝟐𝐫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𝐛</m:t>
                        </m:r>
                      </m:num>
                      <m:den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𝐧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121" name="CuadroTexto 120"/>
            <xdr:cNvSpPr txBox="1"/>
          </xdr:nvSpPr>
          <xdr:spPr>
            <a:xfrm>
              <a:off x="8334375" y="18021301"/>
              <a:ext cx="1266825" cy="39052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𝐒</a:t>
              </a:r>
              <a:r>
                <a:rPr lang="en-US" sz="1200" b="1" i="0">
                  <a:latin typeface="Cambria Math" panose="02040503050406030204" pitchFamily="18" charset="0"/>
                </a:rPr>
                <a:t>=(</a:t>
              </a:r>
              <a:r>
                <a:rPr lang="es-MX" sz="1200" b="1" i="0">
                  <a:latin typeface="Cambria Math" panose="02040503050406030204" pitchFamily="18" charset="0"/>
                </a:rPr>
                <a:t>𝐀 −𝟐𝐫 − 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𝐛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𝐧−𝟏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11</xdr:col>
      <xdr:colOff>85726</xdr:colOff>
      <xdr:row>155</xdr:row>
      <xdr:rowOff>171450</xdr:rowOff>
    </xdr:from>
    <xdr:ext cx="723900" cy="4381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3" name="CuadroTexto 122"/>
            <xdr:cNvSpPr txBox="1"/>
          </xdr:nvSpPr>
          <xdr:spPr>
            <a:xfrm>
              <a:off x="8886826" y="17392650"/>
              <a:ext cx="723900" cy="4381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(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𝐧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1" i="0">
                                <a:latin typeface="Cambria Math" panose="02040503050406030204" pitchFamily="18" charset="0"/>
                              </a:rPr>
                              <m:t>𝐀</m:t>
                            </m:r>
                          </m:e>
                          <m:sub>
                            <m:r>
                              <a:rPr lang="es-MX" sz="1200" b="1" i="0">
                                <a:latin typeface="Cambria Math" panose="02040503050406030204" pitchFamily="18" charset="0"/>
                              </a:rPr>
                              <m:t>𝐬</m:t>
                            </m:r>
                          </m:sub>
                        </m:sSub>
                      </m:num>
                      <m:den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n-US" sz="1200" b="1" i="0">
                            <a:latin typeface="Cambria Math" panose="02040503050406030204" pitchFamily="18" charset="0"/>
                          </a:rPr>
                          <m:t>𝐛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123" name="CuadroTexto 122"/>
            <xdr:cNvSpPr txBox="1"/>
          </xdr:nvSpPr>
          <xdr:spPr>
            <a:xfrm>
              <a:off x="8886826" y="17392650"/>
              <a:ext cx="723900" cy="4381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(𝐧)=</a:t>
              </a:r>
              <a:r>
                <a:rPr lang="en-US" sz="1200" b="1" i="0">
                  <a:latin typeface="Cambria Math" panose="02040503050406030204" pitchFamily="18" charset="0"/>
                </a:rPr>
                <a:t>𝐀_</a:t>
              </a:r>
              <a:r>
                <a:rPr lang="es-MX" sz="1200" b="1" i="0">
                  <a:latin typeface="Cambria Math" panose="02040503050406030204" pitchFamily="18" charset="0"/>
                </a:rPr>
                <a:t>𝐬</a:t>
              </a:r>
              <a:r>
                <a:rPr lang="en-US" sz="1200" b="1" i="0">
                  <a:latin typeface="Cambria Math" panose="02040503050406030204" pitchFamily="18" charset="0"/>
                </a:rPr>
                <a:t>/</a:t>
              </a:r>
              <a:r>
                <a:rPr lang="es-MX" sz="12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n-US" sz="1200" b="1" i="0">
                  <a:latin typeface="Cambria Math" panose="02040503050406030204" pitchFamily="18" charset="0"/>
                </a:rPr>
                <a:t>𝐛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18</xdr:col>
      <xdr:colOff>47625</xdr:colOff>
      <xdr:row>147</xdr:row>
      <xdr:rowOff>119590</xdr:rowOff>
    </xdr:from>
    <xdr:ext cx="1592792" cy="2084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4" name="CuadroTexto 133"/>
            <xdr:cNvSpPr txBox="1"/>
          </xdr:nvSpPr>
          <xdr:spPr>
            <a:xfrm>
              <a:off x="3667125" y="27488090"/>
              <a:ext cx="1592792" cy="208493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0">
                            <a:latin typeface="Cambria Math" panose="02040503050406030204" pitchFamily="18" charset="0"/>
                          </a:rPr>
                          <m:t>𝐀</m:t>
                        </m:r>
                      </m:e>
                      <m:sub>
                        <m:r>
                          <a:rPr lang="es-MX" sz="1100" b="1" i="0">
                            <a:latin typeface="Cambria Math" panose="02040503050406030204" pitchFamily="18" charset="0"/>
                          </a:rPr>
                          <m:t>𝐒𝐭</m:t>
                        </m:r>
                      </m:sub>
                    </m:sSub>
                    <m:r>
                      <a:rPr lang="en-US" sz="1100" b="1" i="0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𝟎𝟎𝟏𝟖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𝟏𝟎𝟎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𝐭</m:t>
                    </m:r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134" name="CuadroTexto 133"/>
            <xdr:cNvSpPr txBox="1"/>
          </xdr:nvSpPr>
          <xdr:spPr>
            <a:xfrm>
              <a:off x="3667125" y="27488090"/>
              <a:ext cx="1592792" cy="208493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latin typeface="Cambria Math" panose="02040503050406030204" pitchFamily="18" charset="0"/>
                </a:rPr>
                <a:t>_</a:t>
              </a:r>
              <a:r>
                <a:rPr lang="es-MX" sz="1100" b="1" i="0">
                  <a:latin typeface="Cambria Math" panose="02040503050406030204" pitchFamily="18" charset="0"/>
                </a:rPr>
                <a:t>𝐒𝐭</a:t>
              </a:r>
              <a:r>
                <a:rPr lang="en-US" sz="1100" b="1" i="0">
                  <a:latin typeface="Cambria Math" panose="02040503050406030204" pitchFamily="18" charset="0"/>
                </a:rPr>
                <a:t>=</a:t>
              </a:r>
              <a:r>
                <a:rPr lang="es-MX" sz="1100" b="1" i="0">
                  <a:latin typeface="Cambria Math" panose="02040503050406030204" pitchFamily="18" charset="0"/>
                </a:rPr>
                <a:t>𝟎.𝟎𝟎𝟏𝟖 ∗𝟏𝟎𝟎 ∗𝐭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18</xdr:col>
      <xdr:colOff>28575</xdr:colOff>
      <xdr:row>158</xdr:row>
      <xdr:rowOff>142876</xdr:rowOff>
    </xdr:from>
    <xdr:ext cx="1409700" cy="400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8" name="CuadroTexto 137"/>
            <xdr:cNvSpPr txBox="1"/>
          </xdr:nvSpPr>
          <xdr:spPr>
            <a:xfrm>
              <a:off x="10029825" y="17964151"/>
              <a:ext cx="1409700" cy="4000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𝐒</m:t>
                    </m:r>
                    <m:r>
                      <a:rPr lang="en-US" sz="1200" b="1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𝟏𝟎𝟎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𝟐𝐫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𝐛</m:t>
                        </m:r>
                      </m:num>
                      <m:den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𝐧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138" name="CuadroTexto 137"/>
            <xdr:cNvSpPr txBox="1"/>
          </xdr:nvSpPr>
          <xdr:spPr>
            <a:xfrm>
              <a:off x="10029825" y="17964151"/>
              <a:ext cx="1409700" cy="4000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𝐒</a:t>
              </a:r>
              <a:r>
                <a:rPr lang="en-US" sz="1200" b="1" i="0">
                  <a:latin typeface="Cambria Math" panose="02040503050406030204" pitchFamily="18" charset="0"/>
                </a:rPr>
                <a:t>=(</a:t>
              </a:r>
              <a:r>
                <a:rPr lang="es-MX" sz="1200" b="1" i="0">
                  <a:latin typeface="Cambria Math" panose="02040503050406030204" pitchFamily="18" charset="0"/>
                </a:rPr>
                <a:t>𝟏𝟎𝟎 −𝟐𝐫 − 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𝐛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𝐧−𝟏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18</xdr:col>
      <xdr:colOff>19050</xdr:colOff>
      <xdr:row>151</xdr:row>
      <xdr:rowOff>57151</xdr:rowOff>
    </xdr:from>
    <xdr:ext cx="1638300" cy="447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9" name="CuadroTexto 138"/>
            <xdr:cNvSpPr txBox="1"/>
          </xdr:nvSpPr>
          <xdr:spPr>
            <a:xfrm>
              <a:off x="10020300" y="16516351"/>
              <a:ext cx="1638300" cy="44767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# 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𝐝𝐞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𝐯𝐚𝐫𝐢𝐥𝐥𝐚𝐬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(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𝐧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1" i="0">
                                <a:latin typeface="Cambria Math" panose="02040503050406030204" pitchFamily="18" charset="0"/>
                              </a:rPr>
                              <m:t>𝐀</m:t>
                            </m:r>
                          </m:e>
                          <m:sub>
                            <m:r>
                              <a:rPr lang="es-MX" sz="1200" b="1" i="0">
                                <a:latin typeface="Cambria Math" panose="02040503050406030204" pitchFamily="18" charset="0"/>
                              </a:rPr>
                              <m:t>𝐬</m:t>
                            </m:r>
                          </m:sub>
                        </m:sSub>
                      </m:num>
                      <m:den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n-US" sz="1200" b="1" i="0">
                            <a:latin typeface="Cambria Math" panose="02040503050406030204" pitchFamily="18" charset="0"/>
                          </a:rPr>
                          <m:t>𝐛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139" name="CuadroTexto 138"/>
            <xdr:cNvSpPr txBox="1"/>
          </xdr:nvSpPr>
          <xdr:spPr>
            <a:xfrm>
              <a:off x="10020300" y="16516351"/>
              <a:ext cx="1638300" cy="44767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# 𝐝𝐞 𝐯𝐚𝐫𝐢𝐥𝐥𝐚𝐬(𝐧)=</a:t>
              </a:r>
              <a:r>
                <a:rPr lang="en-US" sz="1200" b="1" i="0">
                  <a:latin typeface="Cambria Math" panose="02040503050406030204" pitchFamily="18" charset="0"/>
                </a:rPr>
                <a:t>𝐀_</a:t>
              </a:r>
              <a:r>
                <a:rPr lang="es-MX" sz="1200" b="1" i="0">
                  <a:latin typeface="Cambria Math" panose="02040503050406030204" pitchFamily="18" charset="0"/>
                </a:rPr>
                <a:t>𝐬</a:t>
              </a:r>
              <a:r>
                <a:rPr lang="en-US" sz="1200" b="1" i="0">
                  <a:latin typeface="Cambria Math" panose="02040503050406030204" pitchFamily="18" charset="0"/>
                </a:rPr>
                <a:t>/</a:t>
              </a:r>
              <a:r>
                <a:rPr lang="es-MX" sz="12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n-US" sz="1200" b="1" i="0">
                  <a:latin typeface="Cambria Math" panose="02040503050406030204" pitchFamily="18" charset="0"/>
                </a:rPr>
                <a:t>𝐛</a:t>
              </a:r>
              <a:endParaRPr lang="en-US" sz="1100" b="1" i="0"/>
            </a:p>
          </xdr:txBody>
        </xdr:sp>
      </mc:Fallback>
    </mc:AlternateContent>
    <xdr:clientData/>
  </xdr:oneCellAnchor>
  <xdr:twoCellAnchor>
    <xdr:from>
      <xdr:col>15</xdr:col>
      <xdr:colOff>125736</xdr:colOff>
      <xdr:row>178</xdr:row>
      <xdr:rowOff>63164</xdr:rowOff>
    </xdr:from>
    <xdr:to>
      <xdr:col>18</xdr:col>
      <xdr:colOff>2852</xdr:colOff>
      <xdr:row>180</xdr:row>
      <xdr:rowOff>98102</xdr:rowOff>
    </xdr:to>
    <xdr:cxnSp macro="">
      <xdr:nvCxnSpPr>
        <xdr:cNvPr id="140" name="Conector curvado 139"/>
        <xdr:cNvCxnSpPr/>
      </xdr:nvCxnSpPr>
      <xdr:spPr>
        <a:xfrm rot="10800000">
          <a:off x="3288755" y="33769084"/>
          <a:ext cx="470182" cy="403358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175</xdr:row>
      <xdr:rowOff>26958</xdr:rowOff>
    </xdr:from>
    <xdr:to>
      <xdr:col>16</xdr:col>
      <xdr:colOff>134601</xdr:colOff>
      <xdr:row>177</xdr:row>
      <xdr:rowOff>38752</xdr:rowOff>
    </xdr:to>
    <xdr:cxnSp macro="">
      <xdr:nvCxnSpPr>
        <xdr:cNvPr id="141" name="Conector curvado 140"/>
        <xdr:cNvCxnSpPr/>
      </xdr:nvCxnSpPr>
      <xdr:spPr>
        <a:xfrm>
          <a:off x="2965330" y="33184741"/>
          <a:ext cx="529979" cy="380214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109140</xdr:colOff>
      <xdr:row>180</xdr:row>
      <xdr:rowOff>178593</xdr:rowOff>
    </xdr:from>
    <xdr:to>
      <xdr:col>8</xdr:col>
      <xdr:colOff>142530</xdr:colOff>
      <xdr:row>182</xdr:row>
      <xdr:rowOff>90386</xdr:rowOff>
    </xdr:to>
    <xdr:cxnSp macro="">
      <xdr:nvCxnSpPr>
        <xdr:cNvPr id="142" name="Conector curvado 141"/>
        <xdr:cNvCxnSpPr/>
      </xdr:nvCxnSpPr>
      <xdr:spPr>
        <a:xfrm>
          <a:off x="1520509" y="34590263"/>
          <a:ext cx="436638" cy="294183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191195</xdr:colOff>
      <xdr:row>171</xdr:row>
      <xdr:rowOff>149480</xdr:rowOff>
    </xdr:from>
    <xdr:to>
      <xdr:col>20</xdr:col>
      <xdr:colOff>156868</xdr:colOff>
      <xdr:row>173</xdr:row>
      <xdr:rowOff>134562</xdr:rowOff>
    </xdr:to>
    <xdr:cxnSp macro="">
      <xdr:nvCxnSpPr>
        <xdr:cNvPr id="143" name="Conector curvado 142"/>
        <xdr:cNvCxnSpPr/>
      </xdr:nvCxnSpPr>
      <xdr:spPr>
        <a:xfrm>
          <a:off x="4022053" y="32871679"/>
          <a:ext cx="368921" cy="367472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198148</xdr:colOff>
      <xdr:row>169</xdr:row>
      <xdr:rowOff>90384</xdr:rowOff>
    </xdr:from>
    <xdr:to>
      <xdr:col>24</xdr:col>
      <xdr:colOff>4272</xdr:colOff>
      <xdr:row>171</xdr:row>
      <xdr:rowOff>59531</xdr:rowOff>
    </xdr:to>
    <xdr:cxnSp macro="">
      <xdr:nvCxnSpPr>
        <xdr:cNvPr id="144" name="Conector curvado 143"/>
        <xdr:cNvCxnSpPr/>
      </xdr:nvCxnSpPr>
      <xdr:spPr>
        <a:xfrm>
          <a:off x="4633878" y="32430192"/>
          <a:ext cx="410996" cy="351538"/>
        </a:xfrm>
        <a:prstGeom prst="curvedConnector3">
          <a:avLst>
            <a:gd name="adj1" fmla="val 59304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29767</xdr:colOff>
      <xdr:row>172</xdr:row>
      <xdr:rowOff>19846</xdr:rowOff>
    </xdr:from>
    <xdr:to>
      <xdr:col>28</xdr:col>
      <xdr:colOff>128986</xdr:colOff>
      <xdr:row>174</xdr:row>
      <xdr:rowOff>168672</xdr:rowOff>
    </xdr:to>
    <xdr:cxnSp macro="">
      <xdr:nvCxnSpPr>
        <xdr:cNvPr id="145" name="Conector curvado 144"/>
        <xdr:cNvCxnSpPr/>
      </xdr:nvCxnSpPr>
      <xdr:spPr>
        <a:xfrm rot="16200000" flipV="1">
          <a:off x="5372698" y="20126525"/>
          <a:ext cx="525857" cy="496094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132186</xdr:colOff>
      <xdr:row>2</xdr:row>
      <xdr:rowOff>10090</xdr:rowOff>
    </xdr:from>
    <xdr:to>
      <xdr:col>21</xdr:col>
      <xdr:colOff>55452</xdr:colOff>
      <xdr:row>9</xdr:row>
      <xdr:rowOff>13215</xdr:rowOff>
    </xdr:to>
    <xdr:pic>
      <xdr:nvPicPr>
        <xdr:cNvPr id="148" name="Imagen 14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89686" y="398866"/>
          <a:ext cx="1352016" cy="1324961"/>
        </a:xfrm>
        <a:prstGeom prst="ellipse">
          <a:avLst/>
        </a:prstGeom>
      </xdr:spPr>
    </xdr:pic>
    <xdr:clientData/>
  </xdr:twoCellAnchor>
  <xdr:twoCellAnchor editAs="oneCell">
    <xdr:from>
      <xdr:col>17</xdr:col>
      <xdr:colOff>196592</xdr:colOff>
      <xdr:row>9</xdr:row>
      <xdr:rowOff>63170</xdr:rowOff>
    </xdr:from>
    <xdr:to>
      <xdr:col>20</xdr:col>
      <xdr:colOff>22574</xdr:colOff>
      <xdr:row>10</xdr:row>
      <xdr:rowOff>64228</xdr:rowOff>
    </xdr:to>
    <xdr:pic>
      <xdr:nvPicPr>
        <xdr:cNvPr id="149" name="Imagen 148">
          <a:hlinkClick xmlns:r="http://schemas.openxmlformats.org/officeDocument/2006/relationships" r:id="rId9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1639" t="3775" r="4204" b="6120"/>
        <a:stretch/>
      </xdr:blipFill>
      <xdr:spPr>
        <a:xfrm>
          <a:off x="3666413" y="1773782"/>
          <a:ext cx="438304" cy="195446"/>
        </a:xfrm>
        <a:prstGeom prst="roundRect">
          <a:avLst/>
        </a:prstGeom>
      </xdr:spPr>
    </xdr:pic>
    <xdr:clientData/>
  </xdr:twoCellAnchor>
  <xdr:twoCellAnchor editAs="oneCell">
    <xdr:from>
      <xdr:col>16</xdr:col>
      <xdr:colOff>10478</xdr:colOff>
      <xdr:row>9</xdr:row>
      <xdr:rowOff>34596</xdr:rowOff>
    </xdr:from>
    <xdr:to>
      <xdr:col>17</xdr:col>
      <xdr:colOff>57044</xdr:colOff>
      <xdr:row>10</xdr:row>
      <xdr:rowOff>82303</xdr:rowOff>
    </xdr:to>
    <xdr:pic>
      <xdr:nvPicPr>
        <xdr:cNvPr id="150" name="Imagen 149">
          <a:hlinkClick xmlns:r="http://schemas.openxmlformats.org/officeDocument/2006/relationships" r:id="rId1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/>
        <a:srcRect l="2062" t="4685" r="3287" b="2428"/>
        <a:stretch/>
      </xdr:blipFill>
      <xdr:spPr>
        <a:xfrm>
          <a:off x="3276192" y="1745208"/>
          <a:ext cx="250673" cy="242095"/>
        </a:xfrm>
        <a:prstGeom prst="roundRect">
          <a:avLst/>
        </a:prstGeom>
      </xdr:spPr>
    </xdr:pic>
    <xdr:clientData/>
  </xdr:twoCellAnchor>
  <xdr:twoCellAnchor>
    <xdr:from>
      <xdr:col>21</xdr:col>
      <xdr:colOff>179917</xdr:colOff>
      <xdr:row>14</xdr:row>
      <xdr:rowOff>158752</xdr:rowOff>
    </xdr:from>
    <xdr:to>
      <xdr:col>23</xdr:col>
      <xdr:colOff>190500</xdr:colOff>
      <xdr:row>14</xdr:row>
      <xdr:rowOff>158752</xdr:rowOff>
    </xdr:to>
    <xdr:cxnSp macro="">
      <xdr:nvCxnSpPr>
        <xdr:cNvPr id="36" name="Conector recto de flecha 35"/>
        <xdr:cNvCxnSpPr/>
      </xdr:nvCxnSpPr>
      <xdr:spPr>
        <a:xfrm>
          <a:off x="4402667" y="2783419"/>
          <a:ext cx="412750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42334</xdr:colOff>
      <xdr:row>14</xdr:row>
      <xdr:rowOff>105834</xdr:rowOff>
    </xdr:from>
    <xdr:to>
      <xdr:col>23</xdr:col>
      <xdr:colOff>84666</xdr:colOff>
      <xdr:row>16</xdr:row>
      <xdr:rowOff>0</xdr:rowOff>
    </xdr:to>
    <xdr:sp macro="" textlink="">
      <xdr:nvSpPr>
        <xdr:cNvPr id="37" name="Rectángulo 36"/>
        <xdr:cNvSpPr/>
      </xdr:nvSpPr>
      <xdr:spPr>
        <a:xfrm>
          <a:off x="4466167" y="2730501"/>
          <a:ext cx="243416" cy="2751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C</a:t>
          </a:r>
        </a:p>
      </xdr:txBody>
    </xdr:sp>
    <xdr:clientData/>
  </xdr:twoCellAnchor>
  <xdr:twoCellAnchor>
    <xdr:from>
      <xdr:col>33</xdr:col>
      <xdr:colOff>169333</xdr:colOff>
      <xdr:row>7</xdr:row>
      <xdr:rowOff>52918</xdr:rowOff>
    </xdr:from>
    <xdr:to>
      <xdr:col>35</xdr:col>
      <xdr:colOff>19166</xdr:colOff>
      <xdr:row>7</xdr:row>
      <xdr:rowOff>52918</xdr:rowOff>
    </xdr:to>
    <xdr:cxnSp macro="">
      <xdr:nvCxnSpPr>
        <xdr:cNvPr id="151" name="Conector recto de flecha 150"/>
        <xdr:cNvCxnSpPr/>
      </xdr:nvCxnSpPr>
      <xdr:spPr>
        <a:xfrm>
          <a:off x="6805083" y="1333501"/>
          <a:ext cx="252000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7</xdr:row>
      <xdr:rowOff>31750</xdr:rowOff>
    </xdr:from>
    <xdr:to>
      <xdr:col>35</xdr:col>
      <xdr:colOff>10583</xdr:colOff>
      <xdr:row>8</xdr:row>
      <xdr:rowOff>105833</xdr:rowOff>
    </xdr:to>
    <xdr:sp macro="" textlink="">
      <xdr:nvSpPr>
        <xdr:cNvPr id="152" name="Rectángulo 151"/>
        <xdr:cNvSpPr/>
      </xdr:nvSpPr>
      <xdr:spPr>
        <a:xfrm>
          <a:off x="6836833" y="1312333"/>
          <a:ext cx="211667" cy="2645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36</xdr:col>
      <xdr:colOff>105834</xdr:colOff>
      <xdr:row>17</xdr:row>
      <xdr:rowOff>116947</xdr:rowOff>
    </xdr:from>
    <xdr:to>
      <xdr:col>36</xdr:col>
      <xdr:colOff>105834</xdr:colOff>
      <xdr:row>18</xdr:row>
      <xdr:rowOff>88372</xdr:rowOff>
    </xdr:to>
    <xdr:cxnSp macro="">
      <xdr:nvCxnSpPr>
        <xdr:cNvPr id="153" name="Conector recto 152"/>
        <xdr:cNvCxnSpPr/>
      </xdr:nvCxnSpPr>
      <xdr:spPr>
        <a:xfrm>
          <a:off x="7331227" y="3324831"/>
          <a:ext cx="0" cy="17213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104957</xdr:colOff>
      <xdr:row>17</xdr:row>
      <xdr:rowOff>106573</xdr:rowOff>
    </xdr:from>
    <xdr:to>
      <xdr:col>52</xdr:col>
      <xdr:colOff>104957</xdr:colOff>
      <xdr:row>18</xdr:row>
      <xdr:rowOff>78197</xdr:rowOff>
    </xdr:to>
    <xdr:cxnSp macro="">
      <xdr:nvCxnSpPr>
        <xdr:cNvPr id="155" name="Conector recto 154"/>
        <xdr:cNvCxnSpPr/>
      </xdr:nvCxnSpPr>
      <xdr:spPr>
        <a:xfrm>
          <a:off x="10564709" y="3304252"/>
          <a:ext cx="0" cy="17277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117873</xdr:colOff>
      <xdr:row>18</xdr:row>
      <xdr:rowOff>3330</xdr:rowOff>
    </xdr:from>
    <xdr:to>
      <xdr:col>52</xdr:col>
      <xdr:colOff>97848</xdr:colOff>
      <xdr:row>18</xdr:row>
      <xdr:rowOff>3330</xdr:rowOff>
    </xdr:to>
    <xdr:cxnSp macro="">
      <xdr:nvCxnSpPr>
        <xdr:cNvPr id="156" name="Conector recto 155"/>
        <xdr:cNvCxnSpPr/>
      </xdr:nvCxnSpPr>
      <xdr:spPr>
        <a:xfrm flipH="1" flipV="1">
          <a:off x="10376475" y="3402158"/>
          <a:ext cx="1811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2754</xdr:colOff>
      <xdr:row>15</xdr:row>
      <xdr:rowOff>118548</xdr:rowOff>
    </xdr:from>
    <xdr:to>
      <xdr:col>52</xdr:col>
      <xdr:colOff>2754</xdr:colOff>
      <xdr:row>16</xdr:row>
      <xdr:rowOff>90562</xdr:rowOff>
    </xdr:to>
    <xdr:cxnSp macro="">
      <xdr:nvCxnSpPr>
        <xdr:cNvPr id="158" name="Conector recto 157"/>
        <xdr:cNvCxnSpPr/>
      </xdr:nvCxnSpPr>
      <xdr:spPr>
        <a:xfrm>
          <a:off x="10393663" y="2926092"/>
          <a:ext cx="0" cy="16184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5579</xdr:colOff>
      <xdr:row>15</xdr:row>
      <xdr:rowOff>187487</xdr:rowOff>
    </xdr:from>
    <xdr:to>
      <xdr:col>42</xdr:col>
      <xdr:colOff>10948</xdr:colOff>
      <xdr:row>15</xdr:row>
      <xdr:rowOff>187487</xdr:rowOff>
    </xdr:to>
    <xdr:cxnSp macro="">
      <xdr:nvCxnSpPr>
        <xdr:cNvPr id="159" name="Conector recto de flecha 158"/>
        <xdr:cNvCxnSpPr/>
      </xdr:nvCxnSpPr>
      <xdr:spPr>
        <a:xfrm flipH="1">
          <a:off x="7425053" y="3016788"/>
          <a:ext cx="1008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190053</xdr:colOff>
      <xdr:row>16</xdr:row>
      <xdr:rowOff>1916</xdr:rowOff>
    </xdr:from>
    <xdr:to>
      <xdr:col>51</xdr:col>
      <xdr:colOff>195421</xdr:colOff>
      <xdr:row>16</xdr:row>
      <xdr:rowOff>1916</xdr:rowOff>
    </xdr:to>
    <xdr:cxnSp macro="">
      <xdr:nvCxnSpPr>
        <xdr:cNvPr id="160" name="Conector recto de flecha 159"/>
        <xdr:cNvCxnSpPr/>
      </xdr:nvCxnSpPr>
      <xdr:spPr>
        <a:xfrm flipV="1">
          <a:off x="9382011" y="2999294"/>
          <a:ext cx="1004494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3196</xdr:colOff>
      <xdr:row>15</xdr:row>
      <xdr:rowOff>119775</xdr:rowOff>
    </xdr:from>
    <xdr:to>
      <xdr:col>37</xdr:col>
      <xdr:colOff>3196</xdr:colOff>
      <xdr:row>16</xdr:row>
      <xdr:rowOff>91789</xdr:rowOff>
    </xdr:to>
    <xdr:cxnSp macro="">
      <xdr:nvCxnSpPr>
        <xdr:cNvPr id="161" name="Conector recto 160"/>
        <xdr:cNvCxnSpPr/>
      </xdr:nvCxnSpPr>
      <xdr:spPr>
        <a:xfrm>
          <a:off x="7372082" y="2942639"/>
          <a:ext cx="0" cy="162514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180975</xdr:colOff>
      <xdr:row>7</xdr:row>
      <xdr:rowOff>49743</xdr:rowOff>
    </xdr:from>
    <xdr:to>
      <xdr:col>37</xdr:col>
      <xdr:colOff>30808</xdr:colOff>
      <xdr:row>7</xdr:row>
      <xdr:rowOff>49743</xdr:rowOff>
    </xdr:to>
    <xdr:cxnSp macro="">
      <xdr:nvCxnSpPr>
        <xdr:cNvPr id="163" name="Conector recto de flecha 162"/>
        <xdr:cNvCxnSpPr/>
      </xdr:nvCxnSpPr>
      <xdr:spPr>
        <a:xfrm>
          <a:off x="7181850" y="1345143"/>
          <a:ext cx="249883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11642</xdr:colOff>
      <xdr:row>7</xdr:row>
      <xdr:rowOff>28575</xdr:rowOff>
    </xdr:from>
    <xdr:to>
      <xdr:col>37</xdr:col>
      <xdr:colOff>22225</xdr:colOff>
      <xdr:row>8</xdr:row>
      <xdr:rowOff>102658</xdr:rowOff>
    </xdr:to>
    <xdr:sp macro="" textlink="">
      <xdr:nvSpPr>
        <xdr:cNvPr id="164" name="Rectángulo 163"/>
        <xdr:cNvSpPr/>
      </xdr:nvSpPr>
      <xdr:spPr>
        <a:xfrm>
          <a:off x="7212542" y="1323975"/>
          <a:ext cx="210608" cy="2645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51</xdr:col>
      <xdr:colOff>152939</xdr:colOff>
      <xdr:row>13</xdr:row>
      <xdr:rowOff>29076</xdr:rowOff>
    </xdr:from>
    <xdr:to>
      <xdr:col>53</xdr:col>
      <xdr:colOff>2772</xdr:colOff>
      <xdr:row>13</xdr:row>
      <xdr:rowOff>29076</xdr:rowOff>
    </xdr:to>
    <xdr:cxnSp macro="">
      <xdr:nvCxnSpPr>
        <xdr:cNvPr id="165" name="Conector recto de flecha 164"/>
        <xdr:cNvCxnSpPr/>
      </xdr:nvCxnSpPr>
      <xdr:spPr>
        <a:xfrm>
          <a:off x="10235062" y="2446269"/>
          <a:ext cx="245210" cy="0"/>
        </a:xfrm>
        <a:prstGeom prst="straightConnector1">
          <a:avLst/>
        </a:prstGeom>
        <a:ln>
          <a:solidFill>
            <a:srgbClr val="FF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183631</xdr:colOff>
      <xdr:row>13</xdr:row>
      <xdr:rowOff>9705</xdr:rowOff>
    </xdr:from>
    <xdr:to>
      <xdr:col>52</xdr:col>
      <xdr:colOff>191878</xdr:colOff>
      <xdr:row>14</xdr:row>
      <xdr:rowOff>81991</xdr:rowOff>
    </xdr:to>
    <xdr:sp macro="" textlink="">
      <xdr:nvSpPr>
        <xdr:cNvPr id="166" name="Rectángulo 165"/>
        <xdr:cNvSpPr/>
      </xdr:nvSpPr>
      <xdr:spPr>
        <a:xfrm>
          <a:off x="10265754" y="2426898"/>
          <a:ext cx="205935" cy="26098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FF0000"/>
              </a:solidFill>
            </a:rPr>
            <a:t>b</a:t>
          </a:r>
        </a:p>
      </xdr:txBody>
    </xdr:sp>
    <xdr:clientData/>
  </xdr:twoCellAnchor>
  <xdr:twoCellAnchor>
    <xdr:from>
      <xdr:col>41</xdr:col>
      <xdr:colOff>0</xdr:colOff>
      <xdr:row>17</xdr:row>
      <xdr:rowOff>116419</xdr:rowOff>
    </xdr:from>
    <xdr:to>
      <xdr:col>41</xdr:col>
      <xdr:colOff>0</xdr:colOff>
      <xdr:row>18</xdr:row>
      <xdr:rowOff>87844</xdr:rowOff>
    </xdr:to>
    <xdr:cxnSp macro="">
      <xdr:nvCxnSpPr>
        <xdr:cNvPr id="168" name="Conector recto 167"/>
        <xdr:cNvCxnSpPr/>
      </xdr:nvCxnSpPr>
      <xdr:spPr>
        <a:xfrm>
          <a:off x="8244417" y="3323169"/>
          <a:ext cx="0" cy="172508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13607</xdr:colOff>
      <xdr:row>17</xdr:row>
      <xdr:rowOff>203621</xdr:rowOff>
    </xdr:from>
    <xdr:to>
      <xdr:col>40</xdr:col>
      <xdr:colOff>193902</xdr:colOff>
      <xdr:row>17</xdr:row>
      <xdr:rowOff>203621</xdr:rowOff>
    </xdr:to>
    <xdr:cxnSp macro="">
      <xdr:nvCxnSpPr>
        <xdr:cNvPr id="170" name="Conector recto 169"/>
        <xdr:cNvCxnSpPr/>
      </xdr:nvCxnSpPr>
      <xdr:spPr>
        <a:xfrm flipH="1" flipV="1">
          <a:off x="8177893" y="3479055"/>
          <a:ext cx="18029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95250</xdr:colOff>
      <xdr:row>17</xdr:row>
      <xdr:rowOff>197304</xdr:rowOff>
    </xdr:from>
    <xdr:to>
      <xdr:col>37</xdr:col>
      <xdr:colOff>74545</xdr:colOff>
      <xdr:row>17</xdr:row>
      <xdr:rowOff>197304</xdr:rowOff>
    </xdr:to>
    <xdr:cxnSp macro="">
      <xdr:nvCxnSpPr>
        <xdr:cNvPr id="171" name="Conector recto 170"/>
        <xdr:cNvCxnSpPr/>
      </xdr:nvCxnSpPr>
      <xdr:spPr>
        <a:xfrm flipH="1" flipV="1">
          <a:off x="7320643" y="3405188"/>
          <a:ext cx="180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35</xdr:col>
      <xdr:colOff>161836</xdr:colOff>
      <xdr:row>4</xdr:row>
      <xdr:rowOff>156531</xdr:rowOff>
    </xdr:from>
    <xdr:to>
      <xdr:col>53</xdr:col>
      <xdr:colOff>26645</xdr:colOff>
      <xdr:row>13</xdr:row>
      <xdr:rowOff>106899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7155717" y="895884"/>
          <a:ext cx="3461662" cy="1638891"/>
        </a:xfrm>
        <a:prstGeom prst="rect">
          <a:avLst/>
        </a:prstGeom>
      </xdr:spPr>
    </xdr:pic>
    <xdr:clientData/>
  </xdr:twoCellAnchor>
  <xdr:twoCellAnchor>
    <xdr:from>
      <xdr:col>37</xdr:col>
      <xdr:colOff>4107</xdr:colOff>
      <xdr:row>3</xdr:row>
      <xdr:rowOff>87132</xdr:rowOff>
    </xdr:from>
    <xdr:to>
      <xdr:col>37</xdr:col>
      <xdr:colOff>4107</xdr:colOff>
      <xdr:row>4</xdr:row>
      <xdr:rowOff>77607</xdr:rowOff>
    </xdr:to>
    <xdr:cxnSp macro="">
      <xdr:nvCxnSpPr>
        <xdr:cNvPr id="162" name="Conector recto 161"/>
        <xdr:cNvCxnSpPr/>
      </xdr:nvCxnSpPr>
      <xdr:spPr>
        <a:xfrm>
          <a:off x="7447566" y="649600"/>
          <a:ext cx="0" cy="17112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4119</xdr:colOff>
      <xdr:row>4</xdr:row>
      <xdr:rowOff>2031</xdr:rowOff>
    </xdr:from>
    <xdr:to>
      <xdr:col>40</xdr:col>
      <xdr:colOff>184336</xdr:colOff>
      <xdr:row>4</xdr:row>
      <xdr:rowOff>2031</xdr:rowOff>
    </xdr:to>
    <xdr:cxnSp macro="">
      <xdr:nvCxnSpPr>
        <xdr:cNvPr id="167" name="Conector recto 166"/>
        <xdr:cNvCxnSpPr/>
      </xdr:nvCxnSpPr>
      <xdr:spPr>
        <a:xfrm flipH="1" flipV="1">
          <a:off x="8058817" y="749967"/>
          <a:ext cx="18021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4107</xdr:colOff>
      <xdr:row>4</xdr:row>
      <xdr:rowOff>1407</xdr:rowOff>
    </xdr:from>
    <xdr:to>
      <xdr:col>37</xdr:col>
      <xdr:colOff>184107</xdr:colOff>
      <xdr:row>4</xdr:row>
      <xdr:rowOff>1407</xdr:rowOff>
    </xdr:to>
    <xdr:cxnSp macro="">
      <xdr:nvCxnSpPr>
        <xdr:cNvPr id="169" name="Conector recto 168"/>
        <xdr:cNvCxnSpPr/>
      </xdr:nvCxnSpPr>
      <xdr:spPr>
        <a:xfrm flipH="1" flipV="1">
          <a:off x="7447566" y="744521"/>
          <a:ext cx="180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194965</xdr:colOff>
      <xdr:row>3</xdr:row>
      <xdr:rowOff>101729</xdr:rowOff>
    </xdr:from>
    <xdr:to>
      <xdr:col>40</xdr:col>
      <xdr:colOff>194965</xdr:colOff>
      <xdr:row>4</xdr:row>
      <xdr:rowOff>92403</xdr:rowOff>
    </xdr:to>
    <xdr:cxnSp macro="">
      <xdr:nvCxnSpPr>
        <xdr:cNvPr id="172" name="Conector recto 171"/>
        <xdr:cNvCxnSpPr/>
      </xdr:nvCxnSpPr>
      <xdr:spPr>
        <a:xfrm>
          <a:off x="8249663" y="667476"/>
          <a:ext cx="0" cy="172863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8</xdr:row>
      <xdr:rowOff>87132</xdr:rowOff>
    </xdr:from>
    <xdr:to>
      <xdr:col>48</xdr:col>
      <xdr:colOff>0</xdr:colOff>
      <xdr:row>9</xdr:row>
      <xdr:rowOff>77607</xdr:rowOff>
    </xdr:to>
    <xdr:cxnSp macro="">
      <xdr:nvCxnSpPr>
        <xdr:cNvPr id="173" name="Conector recto 172"/>
        <xdr:cNvCxnSpPr/>
      </xdr:nvCxnSpPr>
      <xdr:spPr>
        <a:xfrm>
          <a:off x="6032500" y="648049"/>
          <a:ext cx="0" cy="17039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3988</xdr:colOff>
      <xdr:row>8</xdr:row>
      <xdr:rowOff>86224</xdr:rowOff>
    </xdr:from>
    <xdr:to>
      <xdr:col>52</xdr:col>
      <xdr:colOff>3988</xdr:colOff>
      <xdr:row>9</xdr:row>
      <xdr:rowOff>76898</xdr:rowOff>
    </xdr:to>
    <xdr:cxnSp macro="">
      <xdr:nvCxnSpPr>
        <xdr:cNvPr id="174" name="Conector recto 173"/>
        <xdr:cNvCxnSpPr/>
      </xdr:nvCxnSpPr>
      <xdr:spPr>
        <a:xfrm>
          <a:off x="6840821" y="647141"/>
          <a:ext cx="0" cy="17059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16904</xdr:colOff>
      <xdr:row>9</xdr:row>
      <xdr:rowOff>2031</xdr:rowOff>
    </xdr:from>
    <xdr:to>
      <xdr:col>51</xdr:col>
      <xdr:colOff>197121</xdr:colOff>
      <xdr:row>9</xdr:row>
      <xdr:rowOff>2031</xdr:rowOff>
    </xdr:to>
    <xdr:cxnSp macro="">
      <xdr:nvCxnSpPr>
        <xdr:cNvPr id="175" name="Conector recto 174"/>
        <xdr:cNvCxnSpPr/>
      </xdr:nvCxnSpPr>
      <xdr:spPr>
        <a:xfrm flipH="1" flipV="1">
          <a:off x="6652654" y="742864"/>
          <a:ext cx="180217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9</xdr:row>
      <xdr:rowOff>1407</xdr:rowOff>
    </xdr:from>
    <xdr:to>
      <xdr:col>48</xdr:col>
      <xdr:colOff>180000</xdr:colOff>
      <xdr:row>9</xdr:row>
      <xdr:rowOff>1407</xdr:rowOff>
    </xdr:to>
    <xdr:cxnSp macro="">
      <xdr:nvCxnSpPr>
        <xdr:cNvPr id="176" name="Conector recto 175"/>
        <xdr:cNvCxnSpPr/>
      </xdr:nvCxnSpPr>
      <xdr:spPr>
        <a:xfrm flipH="1" flipV="1">
          <a:off x="6032500" y="742240"/>
          <a:ext cx="1800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30</xdr:col>
      <xdr:colOff>66675</xdr:colOff>
      <xdr:row>22</xdr:row>
      <xdr:rowOff>66675</xdr:rowOff>
    </xdr:from>
    <xdr:ext cx="657226" cy="397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1" name="CuadroTexto 180"/>
            <xdr:cNvSpPr txBox="1"/>
          </xdr:nvSpPr>
          <xdr:spPr>
            <a:xfrm>
              <a:off x="1675342" y="4183592"/>
              <a:ext cx="657226" cy="39740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𝑳𝒏</m:t>
                        </m:r>
                      </m:num>
                      <m:den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𝟐𝟎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1" name="CuadroTexto 180"/>
            <xdr:cNvSpPr txBox="1"/>
          </xdr:nvSpPr>
          <xdr:spPr>
            <a:xfrm>
              <a:off x="1675342" y="4183592"/>
              <a:ext cx="657226" cy="39740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𝒕=𝑳𝒏/𝟐𝟎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23</xdr:col>
      <xdr:colOff>171450</xdr:colOff>
      <xdr:row>22</xdr:row>
      <xdr:rowOff>66675</xdr:rowOff>
    </xdr:from>
    <xdr:ext cx="657226" cy="3974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2" name="CuadroTexto 181"/>
            <xdr:cNvSpPr txBox="1"/>
          </xdr:nvSpPr>
          <xdr:spPr>
            <a:xfrm>
              <a:off x="372533" y="4183592"/>
              <a:ext cx="657226" cy="39740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𝒕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𝑳𝒏</m:t>
                        </m:r>
                      </m:num>
                      <m:den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𝟐𝟓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2" name="CuadroTexto 181"/>
            <xdr:cNvSpPr txBox="1"/>
          </xdr:nvSpPr>
          <xdr:spPr>
            <a:xfrm>
              <a:off x="372533" y="4183592"/>
              <a:ext cx="657226" cy="39740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𝒕=𝑳𝒏/𝟐𝟓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24</xdr:col>
      <xdr:colOff>106329</xdr:colOff>
      <xdr:row>31</xdr:row>
      <xdr:rowOff>67258</xdr:rowOff>
    </xdr:from>
    <xdr:ext cx="1244472" cy="4280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3" name="CuadroTexto 182"/>
            <xdr:cNvSpPr txBox="1"/>
          </xdr:nvSpPr>
          <xdr:spPr>
            <a:xfrm>
              <a:off x="508496" y="5803425"/>
              <a:ext cx="1244472" cy="428042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𝒄𝒐𝒔</m:t>
                    </m:r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𝜽</m:t>
                    </m:r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𝑷</m:t>
                        </m:r>
                      </m:num>
                      <m:den>
                        <m:rad>
                          <m:radPr>
                            <m:degHide m:val="on"/>
                            <m:ctrlPr>
                              <a:rPr lang="es-MX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sSup>
                              <m:sSupPr>
                                <m:ctrlP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𝑷</m:t>
                                </m:r>
                              </m:e>
                              <m:sup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p>
                            <m:r>
                              <a:rPr lang="es-MX" sz="1100" b="1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sSup>
                              <m:sSupPr>
                                <m:ctrlP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𝑪𝒑</m:t>
                                </m:r>
                              </m:e>
                              <m:sup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𝟐</m:t>
                                </m:r>
                              </m:sup>
                            </m:sSup>
                          </m:e>
                        </m:rad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3" name="CuadroTexto 182"/>
            <xdr:cNvSpPr txBox="1"/>
          </xdr:nvSpPr>
          <xdr:spPr>
            <a:xfrm>
              <a:off x="508496" y="5803425"/>
              <a:ext cx="1244472" cy="428042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𝒄𝒐𝒔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𝜽=𝑷/√(𝑷^𝟐+〖𝑪𝒑〗^𝟐 )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36</xdr:col>
      <xdr:colOff>115272</xdr:colOff>
      <xdr:row>30</xdr:row>
      <xdr:rowOff>143847</xdr:rowOff>
    </xdr:from>
    <xdr:ext cx="1195485" cy="4276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4" name="CuadroTexto 183"/>
            <xdr:cNvSpPr txBox="1"/>
          </xdr:nvSpPr>
          <xdr:spPr>
            <a:xfrm>
              <a:off x="2930439" y="5700097"/>
              <a:ext cx="1195485" cy="427653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𝑯𝒎</m:t>
                    </m:r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𝒕</m:t>
                        </m:r>
                      </m:num>
                      <m:den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𝒄𝒐𝒔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𝜽</m:t>
                        </m:r>
                      </m:den>
                    </m:f>
                    <m:r>
                      <a:rPr lang="es-MX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𝑪𝒑</m:t>
                        </m:r>
                      </m:num>
                      <m:den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4" name="CuadroTexto 183"/>
            <xdr:cNvSpPr txBox="1"/>
          </xdr:nvSpPr>
          <xdr:spPr>
            <a:xfrm>
              <a:off x="2930439" y="5700097"/>
              <a:ext cx="1195485" cy="427653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𝑯𝒎=𝒕/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𝒄𝒐𝒔𝜽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+𝑪𝒑/𝟐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34</xdr:col>
      <xdr:colOff>47625</xdr:colOff>
      <xdr:row>42</xdr:row>
      <xdr:rowOff>66675</xdr:rowOff>
    </xdr:from>
    <xdr:ext cx="1304925" cy="228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7" name="CuadroTexto 176"/>
            <xdr:cNvSpPr txBox="1"/>
          </xdr:nvSpPr>
          <xdr:spPr>
            <a:xfrm>
              <a:off x="449792" y="7856008"/>
              <a:ext cx="1304925" cy="2286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𝑷𝑷𝒊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𝑯𝒎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77" name="CuadroTexto 176"/>
            <xdr:cNvSpPr txBox="1"/>
          </xdr:nvSpPr>
          <xdr:spPr>
            <a:xfrm>
              <a:off x="449792" y="7856008"/>
              <a:ext cx="1304925" cy="2286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𝑷𝑷𝒊=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MX" sz="1100" b="1" i="0">
                  <a:latin typeface="Cambria Math" panose="02040503050406030204" pitchFamily="18" charset="0"/>
                </a:rPr>
                <a:t>𝒄∗𝑨∗𝑯𝒎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34</xdr:col>
      <xdr:colOff>152401</xdr:colOff>
      <xdr:row>48</xdr:row>
      <xdr:rowOff>76200</xdr:rowOff>
    </xdr:from>
    <xdr:ext cx="1247774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8" name="CuadroTexto 177"/>
            <xdr:cNvSpPr txBox="1"/>
          </xdr:nvSpPr>
          <xdr:spPr>
            <a:xfrm>
              <a:off x="554568" y="8955617"/>
              <a:ext cx="1247774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𝑷𝑷𝒂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𝒂𝒄𝒂𝒃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78" name="CuadroTexto 177"/>
            <xdr:cNvSpPr txBox="1"/>
          </xdr:nvSpPr>
          <xdr:spPr>
            <a:xfrm>
              <a:off x="554568" y="8955617"/>
              <a:ext cx="1247774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𝑷𝑷𝒂=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MX" sz="1100" b="1" i="0">
                  <a:latin typeface="Cambria Math" panose="02040503050406030204" pitchFamily="18" charset="0"/>
                </a:rPr>
                <a:t>𝒂𝒄𝒂𝒃∗𝑨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33</xdr:col>
      <xdr:colOff>9525</xdr:colOff>
      <xdr:row>54</xdr:row>
      <xdr:rowOff>47625</xdr:rowOff>
    </xdr:from>
    <xdr:ext cx="128587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9" name="CuadroTexto 178"/>
            <xdr:cNvSpPr txBox="1"/>
          </xdr:nvSpPr>
          <xdr:spPr>
            <a:xfrm>
              <a:off x="210608" y="10006542"/>
              <a:ext cx="1285875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𝑷𝑷𝒊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𝑷𝑷𝒂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79" name="CuadroTexto 178"/>
            <xdr:cNvSpPr txBox="1"/>
          </xdr:nvSpPr>
          <xdr:spPr>
            <a:xfrm>
              <a:off x="210608" y="10006542"/>
              <a:ext cx="1285875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𝑾_𝑫=𝑷𝑷𝒊+𝑷𝑷𝒂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33</xdr:col>
      <xdr:colOff>104775</xdr:colOff>
      <xdr:row>61</xdr:row>
      <xdr:rowOff>38100</xdr:rowOff>
    </xdr:from>
    <xdr:ext cx="962025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0" name="CuadroTexto 179"/>
            <xdr:cNvSpPr txBox="1"/>
          </xdr:nvSpPr>
          <xdr:spPr>
            <a:xfrm>
              <a:off x="305858" y="11256433"/>
              <a:ext cx="962025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𝑳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𝑺𝑪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0" name="CuadroTexto 179"/>
            <xdr:cNvSpPr txBox="1"/>
          </xdr:nvSpPr>
          <xdr:spPr>
            <a:xfrm>
              <a:off x="305858" y="11256433"/>
              <a:ext cx="962025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𝑾_𝑳=𝑺𝑪∗𝑨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50</xdr:col>
      <xdr:colOff>95250</xdr:colOff>
      <xdr:row>42</xdr:row>
      <xdr:rowOff>57150</xdr:rowOff>
    </xdr:from>
    <xdr:ext cx="1304925" cy="2286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5" name="CuadroTexto 184"/>
            <xdr:cNvSpPr txBox="1"/>
          </xdr:nvSpPr>
          <xdr:spPr>
            <a:xfrm>
              <a:off x="3714750" y="7846483"/>
              <a:ext cx="1304925" cy="2286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𝑷𝑷𝒅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𝒄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𝒕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5" name="CuadroTexto 184"/>
            <xdr:cNvSpPr txBox="1"/>
          </xdr:nvSpPr>
          <xdr:spPr>
            <a:xfrm>
              <a:off x="3714750" y="7846483"/>
              <a:ext cx="1304925" cy="22860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𝑷𝑷𝒅=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MX" sz="1100" b="1" i="0">
                  <a:latin typeface="Cambria Math" panose="02040503050406030204" pitchFamily="18" charset="0"/>
                </a:rPr>
                <a:t>𝒄∗𝑨∗𝒕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51</xdr:col>
      <xdr:colOff>152401</xdr:colOff>
      <xdr:row>48</xdr:row>
      <xdr:rowOff>76200</xdr:rowOff>
    </xdr:from>
    <xdr:ext cx="1247774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6" name="CuadroTexto 185"/>
            <xdr:cNvSpPr txBox="1"/>
          </xdr:nvSpPr>
          <xdr:spPr>
            <a:xfrm>
              <a:off x="3972984" y="8955617"/>
              <a:ext cx="1247774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𝑷𝑷𝒂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𝜸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𝒂𝒄𝒂𝒃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6" name="CuadroTexto 185"/>
            <xdr:cNvSpPr txBox="1"/>
          </xdr:nvSpPr>
          <xdr:spPr>
            <a:xfrm>
              <a:off x="3972984" y="8955617"/>
              <a:ext cx="1247774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𝑷𝑷𝒂=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𝜸_</a:t>
              </a:r>
              <a:r>
                <a:rPr lang="es-MX" sz="1100" b="1" i="0">
                  <a:latin typeface="Cambria Math" panose="02040503050406030204" pitchFamily="18" charset="0"/>
                </a:rPr>
                <a:t>𝒂𝒄𝒂𝒃∗𝑨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50</xdr:col>
      <xdr:colOff>9525</xdr:colOff>
      <xdr:row>54</xdr:row>
      <xdr:rowOff>47625</xdr:rowOff>
    </xdr:from>
    <xdr:ext cx="128587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7" name="CuadroTexto 186"/>
            <xdr:cNvSpPr txBox="1"/>
          </xdr:nvSpPr>
          <xdr:spPr>
            <a:xfrm>
              <a:off x="3629025" y="10006542"/>
              <a:ext cx="1285875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𝑷𝑷𝒊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𝑷𝑷𝒂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7" name="CuadroTexto 186"/>
            <xdr:cNvSpPr txBox="1"/>
          </xdr:nvSpPr>
          <xdr:spPr>
            <a:xfrm>
              <a:off x="3629025" y="10006542"/>
              <a:ext cx="1285875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𝑾_𝑫=𝑷𝑷𝒊+𝑷𝑷𝒂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50</xdr:col>
      <xdr:colOff>104775</xdr:colOff>
      <xdr:row>61</xdr:row>
      <xdr:rowOff>38100</xdr:rowOff>
    </xdr:from>
    <xdr:ext cx="962025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8" name="CuadroTexto 187"/>
            <xdr:cNvSpPr txBox="1"/>
          </xdr:nvSpPr>
          <xdr:spPr>
            <a:xfrm>
              <a:off x="3724275" y="11256433"/>
              <a:ext cx="962025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𝑳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𝑺𝑪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𝑨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8" name="CuadroTexto 187"/>
            <xdr:cNvSpPr txBox="1"/>
          </xdr:nvSpPr>
          <xdr:spPr>
            <a:xfrm>
              <a:off x="3724275" y="11256433"/>
              <a:ext cx="962025" cy="238125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𝑾_𝑳=𝑺𝑪∗𝑨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33</xdr:col>
      <xdr:colOff>180975</xdr:colOff>
      <xdr:row>69</xdr:row>
      <xdr:rowOff>76200</xdr:rowOff>
    </xdr:from>
    <xdr:ext cx="1524001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9" name="CuadroTexto 188"/>
            <xdr:cNvSpPr txBox="1"/>
          </xdr:nvSpPr>
          <xdr:spPr>
            <a:xfrm>
              <a:off x="382058" y="12733867"/>
              <a:ext cx="1524001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𝑼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𝟒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𝟕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89" name="CuadroTexto 188"/>
            <xdr:cNvSpPr txBox="1"/>
          </xdr:nvSpPr>
          <xdr:spPr>
            <a:xfrm>
              <a:off x="382058" y="12733867"/>
              <a:ext cx="1524001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𝑾_𝑼𝟏=𝟏.𝟒𝑾_𝑫+𝟏.𝟕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𝑾_𝑳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50</xdr:col>
      <xdr:colOff>180975</xdr:colOff>
      <xdr:row>69</xdr:row>
      <xdr:rowOff>76200</xdr:rowOff>
    </xdr:from>
    <xdr:ext cx="1524001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0" name="CuadroTexto 189"/>
            <xdr:cNvSpPr txBox="1"/>
          </xdr:nvSpPr>
          <xdr:spPr>
            <a:xfrm>
              <a:off x="3800475" y="12733867"/>
              <a:ext cx="1524001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𝑼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𝟒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𝑫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1">
                        <a:latin typeface="Cambria Math" panose="02040503050406030204" pitchFamily="18" charset="0"/>
                      </a:rPr>
                      <m:t>𝟕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</m:sub>
                    </m:sSub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90" name="CuadroTexto 189"/>
            <xdr:cNvSpPr txBox="1"/>
          </xdr:nvSpPr>
          <xdr:spPr>
            <a:xfrm>
              <a:off x="3800475" y="12733867"/>
              <a:ext cx="1524001" cy="247650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𝑾_𝑼𝟐=𝟏.𝟒𝑾_𝑫+𝟏.𝟕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𝑾_𝑳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34</xdr:col>
      <xdr:colOff>190500</xdr:colOff>
      <xdr:row>96</xdr:row>
      <xdr:rowOff>0</xdr:rowOff>
    </xdr:from>
    <xdr:to>
      <xdr:col>34</xdr:col>
      <xdr:colOff>190500</xdr:colOff>
      <xdr:row>99</xdr:row>
      <xdr:rowOff>0</xdr:rowOff>
    </xdr:to>
    <xdr:cxnSp macro="">
      <xdr:nvCxnSpPr>
        <xdr:cNvPr id="191" name="Conector recto de flecha 190"/>
        <xdr:cNvCxnSpPr/>
      </xdr:nvCxnSpPr>
      <xdr:spPr>
        <a:xfrm flipH="1" flipV="1">
          <a:off x="1178943" y="17522406"/>
          <a:ext cx="0" cy="566108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200373</xdr:colOff>
      <xdr:row>92</xdr:row>
      <xdr:rowOff>243017</xdr:rowOff>
    </xdr:from>
    <xdr:to>
      <xdr:col>43</xdr:col>
      <xdr:colOff>200373</xdr:colOff>
      <xdr:row>94</xdr:row>
      <xdr:rowOff>209231</xdr:rowOff>
    </xdr:to>
    <xdr:cxnSp macro="">
      <xdr:nvCxnSpPr>
        <xdr:cNvPr id="192" name="Conector recto de flecha 191"/>
        <xdr:cNvCxnSpPr/>
      </xdr:nvCxnSpPr>
      <xdr:spPr>
        <a:xfrm flipH="1">
          <a:off x="1188816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92</xdr:row>
      <xdr:rowOff>243017</xdr:rowOff>
    </xdr:from>
    <xdr:to>
      <xdr:col>45</xdr:col>
      <xdr:colOff>0</xdr:colOff>
      <xdr:row>94</xdr:row>
      <xdr:rowOff>209231</xdr:rowOff>
    </xdr:to>
    <xdr:cxnSp macro="">
      <xdr:nvCxnSpPr>
        <xdr:cNvPr id="193" name="Conector recto de flecha 192"/>
        <xdr:cNvCxnSpPr/>
      </xdr:nvCxnSpPr>
      <xdr:spPr>
        <a:xfrm flipH="1">
          <a:off x="1383821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199546</xdr:colOff>
      <xdr:row>92</xdr:row>
      <xdr:rowOff>243017</xdr:rowOff>
    </xdr:from>
    <xdr:to>
      <xdr:col>45</xdr:col>
      <xdr:colOff>199546</xdr:colOff>
      <xdr:row>94</xdr:row>
      <xdr:rowOff>209231</xdr:rowOff>
    </xdr:to>
    <xdr:cxnSp macro="">
      <xdr:nvCxnSpPr>
        <xdr:cNvPr id="194" name="Conector recto de flecha 193"/>
        <xdr:cNvCxnSpPr/>
      </xdr:nvCxnSpPr>
      <xdr:spPr>
        <a:xfrm flipH="1">
          <a:off x="1583367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199546</xdr:colOff>
      <xdr:row>92</xdr:row>
      <xdr:rowOff>243017</xdr:rowOff>
    </xdr:from>
    <xdr:to>
      <xdr:col>46</xdr:col>
      <xdr:colOff>199546</xdr:colOff>
      <xdr:row>94</xdr:row>
      <xdr:rowOff>209231</xdr:rowOff>
    </xdr:to>
    <xdr:cxnSp macro="">
      <xdr:nvCxnSpPr>
        <xdr:cNvPr id="195" name="Conector recto de flecha 194"/>
        <xdr:cNvCxnSpPr/>
      </xdr:nvCxnSpPr>
      <xdr:spPr>
        <a:xfrm flipH="1">
          <a:off x="1781055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199546</xdr:colOff>
      <xdr:row>92</xdr:row>
      <xdr:rowOff>243017</xdr:rowOff>
    </xdr:from>
    <xdr:to>
      <xdr:col>47</xdr:col>
      <xdr:colOff>199546</xdr:colOff>
      <xdr:row>94</xdr:row>
      <xdr:rowOff>209231</xdr:rowOff>
    </xdr:to>
    <xdr:cxnSp macro="">
      <xdr:nvCxnSpPr>
        <xdr:cNvPr id="196" name="Conector recto de flecha 195"/>
        <xdr:cNvCxnSpPr/>
      </xdr:nvCxnSpPr>
      <xdr:spPr>
        <a:xfrm flipH="1">
          <a:off x="1978744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199546</xdr:colOff>
      <xdr:row>92</xdr:row>
      <xdr:rowOff>243017</xdr:rowOff>
    </xdr:from>
    <xdr:to>
      <xdr:col>48</xdr:col>
      <xdr:colOff>199546</xdr:colOff>
      <xdr:row>94</xdr:row>
      <xdr:rowOff>209231</xdr:rowOff>
    </xdr:to>
    <xdr:cxnSp macro="">
      <xdr:nvCxnSpPr>
        <xdr:cNvPr id="197" name="Conector recto de flecha 196"/>
        <xdr:cNvCxnSpPr/>
      </xdr:nvCxnSpPr>
      <xdr:spPr>
        <a:xfrm flipH="1">
          <a:off x="2176433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200705</xdr:colOff>
      <xdr:row>92</xdr:row>
      <xdr:rowOff>243017</xdr:rowOff>
    </xdr:from>
    <xdr:to>
      <xdr:col>49</xdr:col>
      <xdr:colOff>200705</xdr:colOff>
      <xdr:row>94</xdr:row>
      <xdr:rowOff>209231</xdr:rowOff>
    </xdr:to>
    <xdr:cxnSp macro="">
      <xdr:nvCxnSpPr>
        <xdr:cNvPr id="198" name="Conector recto de flecha 197"/>
        <xdr:cNvCxnSpPr/>
      </xdr:nvCxnSpPr>
      <xdr:spPr>
        <a:xfrm flipH="1">
          <a:off x="2375280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0</xdr:colOff>
      <xdr:row>92</xdr:row>
      <xdr:rowOff>243017</xdr:rowOff>
    </xdr:from>
    <xdr:to>
      <xdr:col>51</xdr:col>
      <xdr:colOff>0</xdr:colOff>
      <xdr:row>94</xdr:row>
      <xdr:rowOff>209231</xdr:rowOff>
    </xdr:to>
    <xdr:cxnSp macro="">
      <xdr:nvCxnSpPr>
        <xdr:cNvPr id="199" name="Conector recto de flecha 198"/>
        <xdr:cNvCxnSpPr/>
      </xdr:nvCxnSpPr>
      <xdr:spPr>
        <a:xfrm flipH="1">
          <a:off x="2569953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0</xdr:colOff>
      <xdr:row>92</xdr:row>
      <xdr:rowOff>243017</xdr:rowOff>
    </xdr:from>
    <xdr:to>
      <xdr:col>52</xdr:col>
      <xdr:colOff>0</xdr:colOff>
      <xdr:row>94</xdr:row>
      <xdr:rowOff>209231</xdr:rowOff>
    </xdr:to>
    <xdr:cxnSp macro="">
      <xdr:nvCxnSpPr>
        <xdr:cNvPr id="200" name="Conector recto de flecha 199"/>
        <xdr:cNvCxnSpPr/>
      </xdr:nvCxnSpPr>
      <xdr:spPr>
        <a:xfrm flipH="1">
          <a:off x="2767642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200373</xdr:colOff>
      <xdr:row>92</xdr:row>
      <xdr:rowOff>243017</xdr:rowOff>
    </xdr:from>
    <xdr:to>
      <xdr:col>52</xdr:col>
      <xdr:colOff>200373</xdr:colOff>
      <xdr:row>94</xdr:row>
      <xdr:rowOff>209231</xdr:rowOff>
    </xdr:to>
    <xdr:cxnSp macro="">
      <xdr:nvCxnSpPr>
        <xdr:cNvPr id="201" name="Conector recto de flecha 200"/>
        <xdr:cNvCxnSpPr/>
      </xdr:nvCxnSpPr>
      <xdr:spPr>
        <a:xfrm flipH="1">
          <a:off x="2968015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0</xdr:colOff>
      <xdr:row>92</xdr:row>
      <xdr:rowOff>243017</xdr:rowOff>
    </xdr:from>
    <xdr:to>
      <xdr:col>54</xdr:col>
      <xdr:colOff>0</xdr:colOff>
      <xdr:row>94</xdr:row>
      <xdr:rowOff>209231</xdr:rowOff>
    </xdr:to>
    <xdr:cxnSp macro="">
      <xdr:nvCxnSpPr>
        <xdr:cNvPr id="202" name="Conector recto de flecha 201"/>
        <xdr:cNvCxnSpPr/>
      </xdr:nvCxnSpPr>
      <xdr:spPr>
        <a:xfrm flipH="1">
          <a:off x="3163019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200373</xdr:colOff>
      <xdr:row>92</xdr:row>
      <xdr:rowOff>243017</xdr:rowOff>
    </xdr:from>
    <xdr:to>
      <xdr:col>54</xdr:col>
      <xdr:colOff>200373</xdr:colOff>
      <xdr:row>94</xdr:row>
      <xdr:rowOff>209231</xdr:rowOff>
    </xdr:to>
    <xdr:cxnSp macro="">
      <xdr:nvCxnSpPr>
        <xdr:cNvPr id="203" name="Conector recto de flecha 202"/>
        <xdr:cNvCxnSpPr/>
      </xdr:nvCxnSpPr>
      <xdr:spPr>
        <a:xfrm flipH="1">
          <a:off x="3363392" y="16971972"/>
          <a:ext cx="0" cy="362670"/>
        </a:xfrm>
        <a:prstGeom prst="straightConnector1">
          <a:avLst/>
        </a:prstGeom>
        <a:ln w="19050">
          <a:solidFill>
            <a:srgbClr val="0000CC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94</xdr:row>
      <xdr:rowOff>0</xdr:rowOff>
    </xdr:from>
    <xdr:to>
      <xdr:col>56</xdr:col>
      <xdr:colOff>0</xdr:colOff>
      <xdr:row>95</xdr:row>
      <xdr:rowOff>7395</xdr:rowOff>
    </xdr:to>
    <xdr:cxnSp macro="">
      <xdr:nvCxnSpPr>
        <xdr:cNvPr id="204" name="Conector recto de flecha 203"/>
        <xdr:cNvCxnSpPr/>
      </xdr:nvCxnSpPr>
      <xdr:spPr>
        <a:xfrm flipH="1">
          <a:off x="3558396" y="17153986"/>
          <a:ext cx="0" cy="1871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199546</xdr:colOff>
      <xdr:row>94</xdr:row>
      <xdr:rowOff>0</xdr:rowOff>
    </xdr:from>
    <xdr:to>
      <xdr:col>56</xdr:col>
      <xdr:colOff>199546</xdr:colOff>
      <xdr:row>95</xdr:row>
      <xdr:rowOff>7395</xdr:rowOff>
    </xdr:to>
    <xdr:cxnSp macro="">
      <xdr:nvCxnSpPr>
        <xdr:cNvPr id="205" name="Conector recto de flecha 204"/>
        <xdr:cNvCxnSpPr/>
      </xdr:nvCxnSpPr>
      <xdr:spPr>
        <a:xfrm flipH="1">
          <a:off x="3757942" y="17153986"/>
          <a:ext cx="0" cy="1871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199546</xdr:colOff>
      <xdr:row>94</xdr:row>
      <xdr:rowOff>0</xdr:rowOff>
    </xdr:from>
    <xdr:to>
      <xdr:col>57</xdr:col>
      <xdr:colOff>199546</xdr:colOff>
      <xdr:row>95</xdr:row>
      <xdr:rowOff>7395</xdr:rowOff>
    </xdr:to>
    <xdr:cxnSp macro="">
      <xdr:nvCxnSpPr>
        <xdr:cNvPr id="206" name="Conector recto de flecha 205"/>
        <xdr:cNvCxnSpPr/>
      </xdr:nvCxnSpPr>
      <xdr:spPr>
        <a:xfrm flipH="1">
          <a:off x="9851546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199546</xdr:colOff>
      <xdr:row>94</xdr:row>
      <xdr:rowOff>0</xdr:rowOff>
    </xdr:from>
    <xdr:to>
      <xdr:col>58</xdr:col>
      <xdr:colOff>199546</xdr:colOff>
      <xdr:row>95</xdr:row>
      <xdr:rowOff>7395</xdr:rowOff>
    </xdr:to>
    <xdr:cxnSp macro="">
      <xdr:nvCxnSpPr>
        <xdr:cNvPr id="207" name="Conector recto de flecha 206"/>
        <xdr:cNvCxnSpPr/>
      </xdr:nvCxnSpPr>
      <xdr:spPr>
        <a:xfrm flipH="1">
          <a:off x="4153320" y="17153986"/>
          <a:ext cx="0" cy="1871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199546</xdr:colOff>
      <xdr:row>94</xdr:row>
      <xdr:rowOff>0</xdr:rowOff>
    </xdr:from>
    <xdr:to>
      <xdr:col>59</xdr:col>
      <xdr:colOff>199546</xdr:colOff>
      <xdr:row>95</xdr:row>
      <xdr:rowOff>7395</xdr:rowOff>
    </xdr:to>
    <xdr:cxnSp macro="">
      <xdr:nvCxnSpPr>
        <xdr:cNvPr id="208" name="Conector recto de flecha 207"/>
        <xdr:cNvCxnSpPr/>
      </xdr:nvCxnSpPr>
      <xdr:spPr>
        <a:xfrm flipH="1">
          <a:off x="4351008" y="17153986"/>
          <a:ext cx="0" cy="1871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0</xdr:colOff>
      <xdr:row>94</xdr:row>
      <xdr:rowOff>0</xdr:rowOff>
    </xdr:from>
    <xdr:to>
      <xdr:col>61</xdr:col>
      <xdr:colOff>0</xdr:colOff>
      <xdr:row>95</xdr:row>
      <xdr:rowOff>7395</xdr:rowOff>
    </xdr:to>
    <xdr:cxnSp macro="">
      <xdr:nvCxnSpPr>
        <xdr:cNvPr id="209" name="Conector recto de flecha 208"/>
        <xdr:cNvCxnSpPr/>
      </xdr:nvCxnSpPr>
      <xdr:spPr>
        <a:xfrm flipH="1">
          <a:off x="4546840" y="17153986"/>
          <a:ext cx="0" cy="1871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0</xdr:colOff>
      <xdr:row>94</xdr:row>
      <xdr:rowOff>0</xdr:rowOff>
    </xdr:from>
    <xdr:to>
      <xdr:col>62</xdr:col>
      <xdr:colOff>0</xdr:colOff>
      <xdr:row>95</xdr:row>
      <xdr:rowOff>7395</xdr:rowOff>
    </xdr:to>
    <xdr:cxnSp macro="">
      <xdr:nvCxnSpPr>
        <xdr:cNvPr id="210" name="Conector recto de flecha 209"/>
        <xdr:cNvCxnSpPr/>
      </xdr:nvCxnSpPr>
      <xdr:spPr>
        <a:xfrm flipH="1">
          <a:off x="4744528" y="17153986"/>
          <a:ext cx="0" cy="1871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0</xdr:colOff>
      <xdr:row>94</xdr:row>
      <xdr:rowOff>0</xdr:rowOff>
    </xdr:from>
    <xdr:to>
      <xdr:col>63</xdr:col>
      <xdr:colOff>0</xdr:colOff>
      <xdr:row>95</xdr:row>
      <xdr:rowOff>7395</xdr:rowOff>
    </xdr:to>
    <xdr:cxnSp macro="">
      <xdr:nvCxnSpPr>
        <xdr:cNvPr id="211" name="Conector recto de flecha 210"/>
        <xdr:cNvCxnSpPr/>
      </xdr:nvCxnSpPr>
      <xdr:spPr>
        <a:xfrm flipH="1">
          <a:off x="4942217" y="17153986"/>
          <a:ext cx="0" cy="1871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94</xdr:row>
      <xdr:rowOff>0</xdr:rowOff>
    </xdr:from>
    <xdr:to>
      <xdr:col>64</xdr:col>
      <xdr:colOff>0</xdr:colOff>
      <xdr:row>95</xdr:row>
      <xdr:rowOff>7395</xdr:rowOff>
    </xdr:to>
    <xdr:cxnSp macro="">
      <xdr:nvCxnSpPr>
        <xdr:cNvPr id="212" name="Conector recto de flecha 211"/>
        <xdr:cNvCxnSpPr/>
      </xdr:nvCxnSpPr>
      <xdr:spPr>
        <a:xfrm flipH="1">
          <a:off x="5139906" y="17153986"/>
          <a:ext cx="0" cy="1871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95890</xdr:colOff>
      <xdr:row>95</xdr:row>
      <xdr:rowOff>6393</xdr:rowOff>
    </xdr:from>
    <xdr:to>
      <xdr:col>35</xdr:col>
      <xdr:colOff>105479</xdr:colOff>
      <xdr:row>96</xdr:row>
      <xdr:rowOff>0</xdr:rowOff>
    </xdr:to>
    <xdr:sp macro="" textlink="">
      <xdr:nvSpPr>
        <xdr:cNvPr id="213" name="Triángulo isósceles 212"/>
        <xdr:cNvSpPr/>
      </xdr:nvSpPr>
      <xdr:spPr>
        <a:xfrm>
          <a:off x="1084333" y="17340096"/>
          <a:ext cx="207278" cy="182310"/>
        </a:xfrm>
        <a:prstGeom prst="triangle">
          <a:avLst/>
        </a:prstGeom>
        <a:pattFill prst="wdUpDiag">
          <a:fgClr>
            <a:schemeClr val="accent4">
              <a:lumMod val="5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  <a:effectLst>
          <a:softEdge rad="0"/>
        </a:effectLst>
        <a:scene3d>
          <a:camera prst="orthographicFront"/>
          <a:lightRig rig="sunset" dir="t"/>
        </a:scene3d>
        <a:sp3d prstMaterial="plastic">
          <a:bevelT w="152400" h="50800" prst="softRound"/>
          <a:bevelB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55</xdr:col>
      <xdr:colOff>4216</xdr:colOff>
      <xdr:row>96</xdr:row>
      <xdr:rowOff>106573</xdr:rowOff>
    </xdr:from>
    <xdr:to>
      <xdr:col>55</xdr:col>
      <xdr:colOff>4216</xdr:colOff>
      <xdr:row>97</xdr:row>
      <xdr:rowOff>78197</xdr:rowOff>
    </xdr:to>
    <xdr:cxnSp macro="">
      <xdr:nvCxnSpPr>
        <xdr:cNvPr id="215" name="Conector recto 214"/>
        <xdr:cNvCxnSpPr/>
      </xdr:nvCxnSpPr>
      <xdr:spPr>
        <a:xfrm>
          <a:off x="5144122" y="17628979"/>
          <a:ext cx="0" cy="16032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2904</xdr:colOff>
      <xdr:row>96</xdr:row>
      <xdr:rowOff>107447</xdr:rowOff>
    </xdr:from>
    <xdr:to>
      <xdr:col>35</xdr:col>
      <xdr:colOff>2904</xdr:colOff>
      <xdr:row>97</xdr:row>
      <xdr:rowOff>79071</xdr:rowOff>
    </xdr:to>
    <xdr:cxnSp macro="">
      <xdr:nvCxnSpPr>
        <xdr:cNvPr id="216" name="Conector recto 215"/>
        <xdr:cNvCxnSpPr/>
      </xdr:nvCxnSpPr>
      <xdr:spPr>
        <a:xfrm>
          <a:off x="1189036" y="17629853"/>
          <a:ext cx="0" cy="16032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200365</xdr:colOff>
      <xdr:row>96</xdr:row>
      <xdr:rowOff>95830</xdr:rowOff>
    </xdr:from>
    <xdr:to>
      <xdr:col>43</xdr:col>
      <xdr:colOff>200365</xdr:colOff>
      <xdr:row>97</xdr:row>
      <xdr:rowOff>67454</xdr:rowOff>
    </xdr:to>
    <xdr:cxnSp macro="">
      <xdr:nvCxnSpPr>
        <xdr:cNvPr id="217" name="Conector recto 216"/>
        <xdr:cNvCxnSpPr/>
      </xdr:nvCxnSpPr>
      <xdr:spPr>
        <a:xfrm>
          <a:off x="8850871" y="17700658"/>
          <a:ext cx="0" cy="16048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65</xdr:colOff>
      <xdr:row>96</xdr:row>
      <xdr:rowOff>180442</xdr:rowOff>
    </xdr:from>
    <xdr:to>
      <xdr:col>38</xdr:col>
      <xdr:colOff>8815</xdr:colOff>
      <xdr:row>96</xdr:row>
      <xdr:rowOff>180442</xdr:rowOff>
    </xdr:to>
    <xdr:cxnSp macro="">
      <xdr:nvCxnSpPr>
        <xdr:cNvPr id="218" name="Conector recto de flecha 217"/>
        <xdr:cNvCxnSpPr/>
      </xdr:nvCxnSpPr>
      <xdr:spPr>
        <a:xfrm flipH="1" flipV="1">
          <a:off x="7037982" y="17769942"/>
          <a:ext cx="61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3460</xdr:colOff>
      <xdr:row>96</xdr:row>
      <xdr:rowOff>186588</xdr:rowOff>
    </xdr:from>
    <xdr:to>
      <xdr:col>54</xdr:col>
      <xdr:colOff>191936</xdr:colOff>
      <xdr:row>96</xdr:row>
      <xdr:rowOff>186588</xdr:rowOff>
    </xdr:to>
    <xdr:cxnSp macro="">
      <xdr:nvCxnSpPr>
        <xdr:cNvPr id="219" name="Conector recto de flecha 218"/>
        <xdr:cNvCxnSpPr/>
      </xdr:nvCxnSpPr>
      <xdr:spPr>
        <a:xfrm flipV="1">
          <a:off x="10263363" y="17791416"/>
          <a:ext cx="79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192504</xdr:colOff>
      <xdr:row>96</xdr:row>
      <xdr:rowOff>184548</xdr:rowOff>
    </xdr:from>
    <xdr:to>
      <xdr:col>44</xdr:col>
      <xdr:colOff>170</xdr:colOff>
      <xdr:row>96</xdr:row>
      <xdr:rowOff>184548</xdr:rowOff>
    </xdr:to>
    <xdr:cxnSp macro="">
      <xdr:nvCxnSpPr>
        <xdr:cNvPr id="220" name="Conector recto de flecha 219"/>
        <xdr:cNvCxnSpPr/>
      </xdr:nvCxnSpPr>
      <xdr:spPr>
        <a:xfrm flipV="1">
          <a:off x="8235837" y="17774048"/>
          <a:ext cx="61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8205</xdr:colOff>
      <xdr:row>96</xdr:row>
      <xdr:rowOff>184548</xdr:rowOff>
    </xdr:from>
    <xdr:to>
      <xdr:col>47</xdr:col>
      <xdr:colOff>196681</xdr:colOff>
      <xdr:row>96</xdr:row>
      <xdr:rowOff>184548</xdr:rowOff>
    </xdr:to>
    <xdr:cxnSp macro="">
      <xdr:nvCxnSpPr>
        <xdr:cNvPr id="221" name="Conector recto de flecha 220"/>
        <xdr:cNvCxnSpPr/>
      </xdr:nvCxnSpPr>
      <xdr:spPr>
        <a:xfrm flipH="1" flipV="1">
          <a:off x="8859886" y="17789376"/>
          <a:ext cx="79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199717</xdr:colOff>
      <xdr:row>98</xdr:row>
      <xdr:rowOff>187068</xdr:rowOff>
    </xdr:from>
    <xdr:to>
      <xdr:col>47</xdr:col>
      <xdr:colOff>104447</xdr:colOff>
      <xdr:row>98</xdr:row>
      <xdr:rowOff>187068</xdr:rowOff>
    </xdr:to>
    <xdr:cxnSp macro="">
      <xdr:nvCxnSpPr>
        <xdr:cNvPr id="222" name="Conector recto de flecha 221"/>
        <xdr:cNvCxnSpPr/>
      </xdr:nvCxnSpPr>
      <xdr:spPr>
        <a:xfrm flipH="1" flipV="1">
          <a:off x="7039652" y="18169611"/>
          <a:ext cx="2520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78434</xdr:colOff>
      <xdr:row>99</xdr:row>
      <xdr:rowOff>1283</xdr:rowOff>
    </xdr:from>
    <xdr:to>
      <xdr:col>63</xdr:col>
      <xdr:colOff>184339</xdr:colOff>
      <xdr:row>99</xdr:row>
      <xdr:rowOff>1283</xdr:rowOff>
    </xdr:to>
    <xdr:cxnSp macro="">
      <xdr:nvCxnSpPr>
        <xdr:cNvPr id="223" name="Conector recto de flecha 222"/>
        <xdr:cNvCxnSpPr/>
      </xdr:nvCxnSpPr>
      <xdr:spPr>
        <a:xfrm flipV="1">
          <a:off x="10338337" y="18172684"/>
          <a:ext cx="2520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192549</xdr:colOff>
      <xdr:row>98</xdr:row>
      <xdr:rowOff>108509</xdr:rowOff>
    </xdr:from>
    <xdr:to>
      <xdr:col>63</xdr:col>
      <xdr:colOff>192549</xdr:colOff>
      <xdr:row>99</xdr:row>
      <xdr:rowOff>80133</xdr:rowOff>
    </xdr:to>
    <xdr:cxnSp macro="">
      <xdr:nvCxnSpPr>
        <xdr:cNvPr id="224" name="Conector recto 223"/>
        <xdr:cNvCxnSpPr/>
      </xdr:nvCxnSpPr>
      <xdr:spPr>
        <a:xfrm>
          <a:off x="12866547" y="18091052"/>
          <a:ext cx="0" cy="160482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3014</xdr:colOff>
      <xdr:row>98</xdr:row>
      <xdr:rowOff>111526</xdr:rowOff>
    </xdr:from>
    <xdr:to>
      <xdr:col>35</xdr:col>
      <xdr:colOff>3014</xdr:colOff>
      <xdr:row>99</xdr:row>
      <xdr:rowOff>83150</xdr:rowOff>
    </xdr:to>
    <xdr:cxnSp macro="">
      <xdr:nvCxnSpPr>
        <xdr:cNvPr id="225" name="Conector recto 224"/>
        <xdr:cNvCxnSpPr/>
      </xdr:nvCxnSpPr>
      <xdr:spPr>
        <a:xfrm>
          <a:off x="1189146" y="18011337"/>
          <a:ext cx="0" cy="16032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158751</xdr:colOff>
      <xdr:row>80</xdr:row>
      <xdr:rowOff>9525</xdr:rowOff>
    </xdr:from>
    <xdr:to>
      <xdr:col>50</xdr:col>
      <xdr:colOff>52922</xdr:colOff>
      <xdr:row>81</xdr:row>
      <xdr:rowOff>171450</xdr:rowOff>
    </xdr:to>
    <xdr:sp macro="" textlink="">
      <xdr:nvSpPr>
        <xdr:cNvPr id="226" name="Corchetes 225"/>
        <xdr:cNvSpPr/>
      </xdr:nvSpPr>
      <xdr:spPr>
        <a:xfrm>
          <a:off x="9207501" y="14667442"/>
          <a:ext cx="899588" cy="34184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28</xdr:col>
      <xdr:colOff>149226</xdr:colOff>
      <xdr:row>85</xdr:row>
      <xdr:rowOff>47624</xdr:rowOff>
    </xdr:from>
    <xdr:ext cx="2972858" cy="2487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7" name="CuadroTexto 226"/>
            <xdr:cNvSpPr txBox="1"/>
          </xdr:nvSpPr>
          <xdr:spPr>
            <a:xfrm>
              <a:off x="5779559" y="15605124"/>
              <a:ext cx="2972858" cy="248709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𝑽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𝒙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𝑨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−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𝒖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𝟏</m:t>
                        </m:r>
                      </m:sub>
                    </m:sSub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)∗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𝑳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𝟎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27" name="CuadroTexto 226"/>
            <xdr:cNvSpPr txBox="1"/>
          </xdr:nvSpPr>
          <xdr:spPr>
            <a:xfrm>
              <a:off x="5779559" y="15605124"/>
              <a:ext cx="2972858" cy="248709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𝑽_𝒙=𝑹_𝑨−𝑾_𝒖𝟏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𝑿_𝟎−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𝑾〗_𝒖𝟏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𝑾_𝒖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𝟐)∗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𝑿〗_𝟎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𝑳_𝟏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=𝟎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45</xdr:col>
      <xdr:colOff>116416</xdr:colOff>
      <xdr:row>84</xdr:row>
      <xdr:rowOff>55032</xdr:rowOff>
    </xdr:from>
    <xdr:ext cx="3725334" cy="4212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8" name="CuadroTexto 227"/>
            <xdr:cNvSpPr txBox="1"/>
          </xdr:nvSpPr>
          <xdr:spPr>
            <a:xfrm>
              <a:off x="9165166" y="15432615"/>
              <a:ext cx="3725334" cy="421217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+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𝑴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𝒎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á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𝒙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s-MX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𝑨</m:t>
                        </m:r>
                      </m:sub>
                    </m:sSub>
                    <m:r>
                      <a:rPr lang="es-MX" sz="1100" b="1" i="1">
                        <a:latin typeface="Cambria Math" panose="02040503050406030204" pitchFamily="18" charset="0"/>
                      </a:rPr>
                      <m:t>∗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𝑿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𝟎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f>
                      <m:f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𝑿</m:t>
                                </m:r>
                              </m:e>
                              <m:sub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𝟎</m:t>
                                </m:r>
                              </m:sub>
                            </m:sSub>
                            <m: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−(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𝑾</m:t>
                        </m:r>
                      </m:e>
                      <m:sub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b>
                    </m:sSub>
                    <m:r>
                      <a:rPr lang="es-MX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)∗</m:t>
                    </m:r>
                    <m:f>
                      <m:fPr>
                        <m:ctrlP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𝑿</m:t>
                                </m:r>
                              </m:e>
                              <m:sub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𝟎</m:t>
                                </m:r>
                              </m:sub>
                            </m:sSub>
                            <m: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sSub>
                              <m:sSubPr>
                                <m:ctrlP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𝑳</m:t>
                                </m:r>
                              </m:e>
                              <m:sub>
                                <m:r>
                                  <a:rPr lang="es-MX" sz="1100" b="1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𝟏</m:t>
                                </m:r>
                              </m:sub>
                            </m:sSub>
                            <m: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e>
                          <m:sup>
                            <m:r>
                              <a:rPr lang="es-MX" sz="1100" b="1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MX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28" name="CuadroTexto 227"/>
            <xdr:cNvSpPr txBox="1"/>
          </xdr:nvSpPr>
          <xdr:spPr>
            <a:xfrm>
              <a:off x="9165166" y="15432615"/>
              <a:ext cx="3725334" cy="421217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〖+𝑴〗_𝒎á𝒙=𝑹_𝑨∗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𝑿_𝟎−𝑾_𝒖𝟏∗〖〖(𝑿〗_𝟎)〗^𝟐/𝟐−(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𝑾_𝒖𝟏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𝑾_𝒖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𝟐)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∗〖〖(𝑿〗_𝟎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−𝑳</a:t>
              </a:r>
              <a:r>
                <a:rPr lang="es-MX" sz="1100" b="1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_𝟏)〗^𝟐/𝟐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38</xdr:col>
      <xdr:colOff>47625</xdr:colOff>
      <xdr:row>77</xdr:row>
      <xdr:rowOff>156775</xdr:rowOff>
    </xdr:from>
    <xdr:ext cx="990600" cy="3766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9" name="CuadroTexto 228"/>
            <xdr:cNvSpPr txBox="1"/>
          </xdr:nvSpPr>
          <xdr:spPr>
            <a:xfrm>
              <a:off x="1826823" y="14201657"/>
              <a:ext cx="990600" cy="37662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nary>
                      <m:naryPr>
                        <m:chr m:val="∑"/>
                        <m:subHide m:val="on"/>
                        <m:supHide m:val="on"/>
                        <m:ctrlPr>
                          <a:rPr lang="en-US" sz="1050" i="1">
                            <a:latin typeface="Cambria Math" panose="02040503050406030204" pitchFamily="18" charset="0"/>
                          </a:rPr>
                        </m:ctrlPr>
                      </m:naryPr>
                      <m:sub/>
                      <m:sup/>
                      <m:e>
                        <m:sSub>
                          <m:sSubPr>
                            <m:ctrlPr>
                              <a:rPr lang="en-US" sz="105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05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es-MX" sz="105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  <m:r>
                          <a:rPr lang="es-MX" sz="1050" b="0" i="1">
                            <a:latin typeface="Cambria Math" panose="02040503050406030204" pitchFamily="18" charset="0"/>
                          </a:rPr>
                          <m:t>=0</m:t>
                        </m:r>
                      </m:e>
                    </m:nary>
                  </m:oMath>
                </m:oMathPara>
              </a14:m>
              <a:endParaRPr lang="en-US" sz="1050"/>
            </a:p>
          </xdr:txBody>
        </xdr:sp>
      </mc:Choice>
      <mc:Fallback xmlns="">
        <xdr:sp macro="" textlink="">
          <xdr:nvSpPr>
            <xdr:cNvPr id="229" name="CuadroTexto 228"/>
            <xdr:cNvSpPr txBox="1"/>
          </xdr:nvSpPr>
          <xdr:spPr>
            <a:xfrm>
              <a:off x="1826823" y="14201657"/>
              <a:ext cx="990600" cy="376626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050" i="0">
                  <a:latin typeface="Cambria Math" panose="02040503050406030204" pitchFamily="18" charset="0"/>
                </a:rPr>
                <a:t>∑</a:t>
              </a:r>
              <a:r>
                <a:rPr lang="es-MX" sz="1050" b="0" i="0">
                  <a:latin typeface="Cambria Math" panose="02040503050406030204" pitchFamily="18" charset="0"/>
                </a:rPr>
                <a:t>▒</a:t>
              </a:r>
              <a:r>
                <a:rPr lang="en-US" sz="1050" b="0" i="0">
                  <a:latin typeface="Cambria Math" panose="02040503050406030204" pitchFamily="18" charset="0"/>
                </a:rPr>
                <a:t>〖</a:t>
              </a:r>
              <a:r>
                <a:rPr lang="es-MX" sz="1050" b="0" i="0">
                  <a:latin typeface="Cambria Math" panose="02040503050406030204" pitchFamily="18" charset="0"/>
                </a:rPr>
                <a:t>𝑀</a:t>
              </a:r>
              <a:r>
                <a:rPr lang="en-US" sz="1050" b="0" i="0">
                  <a:latin typeface="Cambria Math" panose="02040503050406030204" pitchFamily="18" charset="0"/>
                </a:rPr>
                <a:t>_</a:t>
              </a:r>
              <a:r>
                <a:rPr lang="es-MX" sz="1050" b="0" i="0">
                  <a:latin typeface="Cambria Math" panose="02040503050406030204" pitchFamily="18" charset="0"/>
                </a:rPr>
                <a:t>𝐵=0</a:t>
              </a:r>
              <a:r>
                <a:rPr lang="en-US" sz="1050" b="0" i="0">
                  <a:latin typeface="Cambria Math" panose="02040503050406030204" pitchFamily="18" charset="0"/>
                </a:rPr>
                <a:t>〗</a:t>
              </a:r>
              <a:endParaRPr lang="en-US" sz="1050"/>
            </a:p>
          </xdr:txBody>
        </xdr:sp>
      </mc:Fallback>
    </mc:AlternateContent>
    <xdr:clientData/>
  </xdr:oneCellAnchor>
  <xdr:twoCellAnchor>
    <xdr:from>
      <xdr:col>34</xdr:col>
      <xdr:colOff>197277</xdr:colOff>
      <xdr:row>101</xdr:row>
      <xdr:rowOff>1204</xdr:rowOff>
    </xdr:from>
    <xdr:to>
      <xdr:col>48</xdr:col>
      <xdr:colOff>154110</xdr:colOff>
      <xdr:row>101</xdr:row>
      <xdr:rowOff>1204</xdr:rowOff>
    </xdr:to>
    <xdr:cxnSp macro="">
      <xdr:nvCxnSpPr>
        <xdr:cNvPr id="230" name="Conector recto de flecha 229"/>
        <xdr:cNvCxnSpPr/>
      </xdr:nvCxnSpPr>
      <xdr:spPr>
        <a:xfrm flipV="1">
          <a:off x="7034110" y="18543204"/>
          <a:ext cx="277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194674</xdr:colOff>
      <xdr:row>100</xdr:row>
      <xdr:rowOff>105204</xdr:rowOff>
    </xdr:from>
    <xdr:to>
      <xdr:col>34</xdr:col>
      <xdr:colOff>194674</xdr:colOff>
      <xdr:row>101</xdr:row>
      <xdr:rowOff>76828</xdr:rowOff>
    </xdr:to>
    <xdr:cxnSp macro="">
      <xdr:nvCxnSpPr>
        <xdr:cNvPr id="231" name="Conector recto 230"/>
        <xdr:cNvCxnSpPr/>
      </xdr:nvCxnSpPr>
      <xdr:spPr>
        <a:xfrm>
          <a:off x="1183117" y="18382421"/>
          <a:ext cx="0" cy="160327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0</xdr:colOff>
      <xdr:row>94</xdr:row>
      <xdr:rowOff>0</xdr:rowOff>
    </xdr:from>
    <xdr:to>
      <xdr:col>36</xdr:col>
      <xdr:colOff>0</xdr:colOff>
      <xdr:row>95</xdr:row>
      <xdr:rowOff>7395</xdr:rowOff>
    </xdr:to>
    <xdr:cxnSp macro="">
      <xdr:nvCxnSpPr>
        <xdr:cNvPr id="232" name="Conector recto de flecha 231"/>
        <xdr:cNvCxnSpPr/>
      </xdr:nvCxnSpPr>
      <xdr:spPr>
        <a:xfrm flipH="1">
          <a:off x="11260667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199546</xdr:colOff>
      <xdr:row>94</xdr:row>
      <xdr:rowOff>0</xdr:rowOff>
    </xdr:from>
    <xdr:to>
      <xdr:col>36</xdr:col>
      <xdr:colOff>199546</xdr:colOff>
      <xdr:row>95</xdr:row>
      <xdr:rowOff>7395</xdr:rowOff>
    </xdr:to>
    <xdr:cxnSp macro="">
      <xdr:nvCxnSpPr>
        <xdr:cNvPr id="233" name="Conector recto de flecha 232"/>
        <xdr:cNvCxnSpPr/>
      </xdr:nvCxnSpPr>
      <xdr:spPr>
        <a:xfrm flipH="1">
          <a:off x="11460213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199546</xdr:colOff>
      <xdr:row>94</xdr:row>
      <xdr:rowOff>0</xdr:rowOff>
    </xdr:from>
    <xdr:to>
      <xdr:col>37</xdr:col>
      <xdr:colOff>199546</xdr:colOff>
      <xdr:row>95</xdr:row>
      <xdr:rowOff>7395</xdr:rowOff>
    </xdr:to>
    <xdr:cxnSp macro="">
      <xdr:nvCxnSpPr>
        <xdr:cNvPr id="234" name="Conector recto de flecha 233"/>
        <xdr:cNvCxnSpPr/>
      </xdr:nvCxnSpPr>
      <xdr:spPr>
        <a:xfrm flipH="1">
          <a:off x="11661296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199546</xdr:colOff>
      <xdr:row>94</xdr:row>
      <xdr:rowOff>0</xdr:rowOff>
    </xdr:from>
    <xdr:to>
      <xdr:col>38</xdr:col>
      <xdr:colOff>199546</xdr:colOff>
      <xdr:row>95</xdr:row>
      <xdr:rowOff>7395</xdr:rowOff>
    </xdr:to>
    <xdr:cxnSp macro="">
      <xdr:nvCxnSpPr>
        <xdr:cNvPr id="235" name="Conector recto de flecha 234"/>
        <xdr:cNvCxnSpPr/>
      </xdr:nvCxnSpPr>
      <xdr:spPr>
        <a:xfrm flipH="1">
          <a:off x="11862379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199546</xdr:colOff>
      <xdr:row>94</xdr:row>
      <xdr:rowOff>0</xdr:rowOff>
    </xdr:from>
    <xdr:to>
      <xdr:col>39</xdr:col>
      <xdr:colOff>199546</xdr:colOff>
      <xdr:row>95</xdr:row>
      <xdr:rowOff>7395</xdr:rowOff>
    </xdr:to>
    <xdr:cxnSp macro="">
      <xdr:nvCxnSpPr>
        <xdr:cNvPr id="236" name="Conector recto de flecha 235"/>
        <xdr:cNvCxnSpPr/>
      </xdr:nvCxnSpPr>
      <xdr:spPr>
        <a:xfrm flipH="1">
          <a:off x="12063463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94</xdr:row>
      <xdr:rowOff>0</xdr:rowOff>
    </xdr:from>
    <xdr:to>
      <xdr:col>41</xdr:col>
      <xdr:colOff>0</xdr:colOff>
      <xdr:row>95</xdr:row>
      <xdr:rowOff>7395</xdr:rowOff>
    </xdr:to>
    <xdr:cxnSp macro="">
      <xdr:nvCxnSpPr>
        <xdr:cNvPr id="237" name="Conector recto de flecha 236"/>
        <xdr:cNvCxnSpPr/>
      </xdr:nvCxnSpPr>
      <xdr:spPr>
        <a:xfrm flipH="1">
          <a:off x="12266083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94</xdr:row>
      <xdr:rowOff>0</xdr:rowOff>
    </xdr:from>
    <xdr:to>
      <xdr:col>42</xdr:col>
      <xdr:colOff>0</xdr:colOff>
      <xdr:row>95</xdr:row>
      <xdr:rowOff>7395</xdr:rowOff>
    </xdr:to>
    <xdr:cxnSp macro="">
      <xdr:nvCxnSpPr>
        <xdr:cNvPr id="238" name="Conector recto de flecha 237"/>
        <xdr:cNvCxnSpPr/>
      </xdr:nvCxnSpPr>
      <xdr:spPr>
        <a:xfrm flipH="1">
          <a:off x="12467167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0</xdr:colOff>
      <xdr:row>94</xdr:row>
      <xdr:rowOff>0</xdr:rowOff>
    </xdr:from>
    <xdr:to>
      <xdr:col>43</xdr:col>
      <xdr:colOff>0</xdr:colOff>
      <xdr:row>95</xdr:row>
      <xdr:rowOff>7395</xdr:rowOff>
    </xdr:to>
    <xdr:cxnSp macro="">
      <xdr:nvCxnSpPr>
        <xdr:cNvPr id="239" name="Conector recto de flecha 238"/>
        <xdr:cNvCxnSpPr/>
      </xdr:nvCxnSpPr>
      <xdr:spPr>
        <a:xfrm flipH="1">
          <a:off x="12668250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94</xdr:row>
      <xdr:rowOff>0</xdr:rowOff>
    </xdr:from>
    <xdr:to>
      <xdr:col>35</xdr:col>
      <xdr:colOff>0</xdr:colOff>
      <xdr:row>95</xdr:row>
      <xdr:rowOff>7395</xdr:rowOff>
    </xdr:to>
    <xdr:cxnSp macro="">
      <xdr:nvCxnSpPr>
        <xdr:cNvPr id="240" name="Conector recto de flecha 239"/>
        <xdr:cNvCxnSpPr/>
      </xdr:nvCxnSpPr>
      <xdr:spPr>
        <a:xfrm flipH="1">
          <a:off x="7037917" y="17219083"/>
          <a:ext cx="0" cy="187312"/>
        </a:xfrm>
        <a:prstGeom prst="straightConnector1">
          <a:avLst/>
        </a:prstGeom>
        <a:ln w="1905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95890</xdr:colOff>
      <xdr:row>104</xdr:row>
      <xdr:rowOff>6393</xdr:rowOff>
    </xdr:from>
    <xdr:to>
      <xdr:col>35</xdr:col>
      <xdr:colOff>105479</xdr:colOff>
      <xdr:row>105</xdr:row>
      <xdr:rowOff>0</xdr:rowOff>
    </xdr:to>
    <xdr:sp macro="" textlink="">
      <xdr:nvSpPr>
        <xdr:cNvPr id="241" name="Triángulo isósceles 240"/>
        <xdr:cNvSpPr/>
      </xdr:nvSpPr>
      <xdr:spPr>
        <a:xfrm>
          <a:off x="1101307" y="19119893"/>
          <a:ext cx="210672" cy="184107"/>
        </a:xfrm>
        <a:prstGeom prst="triangle">
          <a:avLst/>
        </a:prstGeom>
        <a:pattFill prst="wdUpDiag">
          <a:fgClr>
            <a:schemeClr val="accent4">
              <a:lumMod val="5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  <a:effectLst>
          <a:softEdge rad="0"/>
        </a:effectLst>
        <a:scene3d>
          <a:camera prst="orthographicFront"/>
          <a:lightRig rig="sunset" dir="t"/>
        </a:scene3d>
        <a:sp3d prstMaterial="plastic">
          <a:bevelT w="152400" h="50800" prst="softRound"/>
          <a:bevelB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63</xdr:col>
      <xdr:colOff>95879</xdr:colOff>
      <xdr:row>104</xdr:row>
      <xdr:rowOff>3635</xdr:rowOff>
    </xdr:from>
    <xdr:to>
      <xdr:col>64</xdr:col>
      <xdr:colOff>105466</xdr:colOff>
      <xdr:row>104</xdr:row>
      <xdr:rowOff>189020</xdr:rowOff>
    </xdr:to>
    <xdr:sp macro="" textlink="">
      <xdr:nvSpPr>
        <xdr:cNvPr id="242" name="Triángulo isósceles 241"/>
        <xdr:cNvSpPr/>
      </xdr:nvSpPr>
      <xdr:spPr>
        <a:xfrm>
          <a:off x="12692873" y="19202690"/>
          <a:ext cx="209540" cy="185385"/>
        </a:xfrm>
        <a:prstGeom prst="triangle">
          <a:avLst/>
        </a:prstGeom>
        <a:pattFill prst="wdUpDiag">
          <a:fgClr>
            <a:schemeClr val="accent4">
              <a:lumMod val="5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  <a:effectLst>
          <a:softEdge rad="0"/>
        </a:effectLst>
        <a:scene3d>
          <a:camera prst="orthographicFront"/>
          <a:lightRig rig="sunset" dir="t"/>
        </a:scene3d>
        <a:sp3d prstMaterial="plastic">
          <a:bevelT w="152400" h="50800" prst="softRound"/>
          <a:bevelB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35</xdr:col>
      <xdr:colOff>4478</xdr:colOff>
      <xdr:row>104</xdr:row>
      <xdr:rowOff>816</xdr:rowOff>
    </xdr:from>
    <xdr:to>
      <xdr:col>63</xdr:col>
      <xdr:colOff>196317</xdr:colOff>
      <xdr:row>105</xdr:row>
      <xdr:rowOff>156627</xdr:rowOff>
    </xdr:to>
    <xdr:sp macro="" textlink="">
      <xdr:nvSpPr>
        <xdr:cNvPr id="243" name="Forma libre 242"/>
        <xdr:cNvSpPr/>
      </xdr:nvSpPr>
      <xdr:spPr>
        <a:xfrm>
          <a:off x="7002808" y="19199871"/>
          <a:ext cx="5790503" cy="344857"/>
        </a:xfrm>
        <a:custGeom>
          <a:avLst/>
          <a:gdLst>
            <a:gd name="connsiteX0" fmla="*/ 0 w 4171950"/>
            <a:gd name="connsiteY0" fmla="*/ 0 h 371516"/>
            <a:gd name="connsiteX1" fmla="*/ 2305050 w 4171950"/>
            <a:gd name="connsiteY1" fmla="*/ 371475 h 371516"/>
            <a:gd name="connsiteX2" fmla="*/ 4171950 w 4171950"/>
            <a:gd name="connsiteY2" fmla="*/ 19050 h 371516"/>
            <a:gd name="connsiteX0" fmla="*/ 0 w 4162522"/>
            <a:gd name="connsiteY0" fmla="*/ 7399 h 352431"/>
            <a:gd name="connsiteX1" fmla="*/ 2295622 w 4162522"/>
            <a:gd name="connsiteY1" fmla="*/ 352425 h 352431"/>
            <a:gd name="connsiteX2" fmla="*/ 4162522 w 4162522"/>
            <a:gd name="connsiteY2" fmla="*/ 0 h 3524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162522" h="352431">
              <a:moveTo>
                <a:pt x="0" y="7399"/>
              </a:moveTo>
              <a:cubicBezTo>
                <a:pt x="804862" y="191549"/>
                <a:pt x="1601868" y="353658"/>
                <a:pt x="2295622" y="352425"/>
              </a:cubicBezTo>
              <a:cubicBezTo>
                <a:pt x="2989376" y="351192"/>
                <a:pt x="3576734" y="177800"/>
                <a:pt x="4162522" y="0"/>
              </a:cubicBezTo>
            </a:path>
          </a:pathLst>
        </a:custGeom>
        <a:solidFill>
          <a:srgbClr val="FF0000">
            <a:alpha val="50000"/>
          </a:srgbClr>
        </a:solidFill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34</xdr:col>
      <xdr:colOff>201929</xdr:colOff>
      <xdr:row>108</xdr:row>
      <xdr:rowOff>416</xdr:rowOff>
    </xdr:from>
    <xdr:to>
      <xdr:col>47</xdr:col>
      <xdr:colOff>96839</xdr:colOff>
      <xdr:row>108</xdr:row>
      <xdr:rowOff>416</xdr:rowOff>
    </xdr:to>
    <xdr:cxnSp macro="">
      <xdr:nvCxnSpPr>
        <xdr:cNvPr id="244" name="Conector recto de flecha 243"/>
        <xdr:cNvCxnSpPr/>
      </xdr:nvCxnSpPr>
      <xdr:spPr>
        <a:xfrm flipH="1" flipV="1">
          <a:off x="7067549" y="20086736"/>
          <a:ext cx="2520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103998</xdr:colOff>
      <xdr:row>108</xdr:row>
      <xdr:rowOff>416</xdr:rowOff>
    </xdr:from>
    <xdr:to>
      <xdr:col>63</xdr:col>
      <xdr:colOff>200838</xdr:colOff>
      <xdr:row>108</xdr:row>
      <xdr:rowOff>416</xdr:rowOff>
    </xdr:to>
    <xdr:cxnSp macro="">
      <xdr:nvCxnSpPr>
        <xdr:cNvPr id="245" name="Conector recto de flecha 244"/>
        <xdr:cNvCxnSpPr/>
      </xdr:nvCxnSpPr>
      <xdr:spPr>
        <a:xfrm flipV="1">
          <a:off x="10402428" y="20086736"/>
          <a:ext cx="2520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7620</xdr:colOff>
      <xdr:row>107</xdr:row>
      <xdr:rowOff>122313</xdr:rowOff>
    </xdr:from>
    <xdr:to>
      <xdr:col>64</xdr:col>
      <xdr:colOff>7620</xdr:colOff>
      <xdr:row>108</xdr:row>
      <xdr:rowOff>84412</xdr:rowOff>
    </xdr:to>
    <xdr:cxnSp macro="">
      <xdr:nvCxnSpPr>
        <xdr:cNvPr id="246" name="Conector recto 245"/>
        <xdr:cNvCxnSpPr/>
      </xdr:nvCxnSpPr>
      <xdr:spPr>
        <a:xfrm>
          <a:off x="12931140" y="20018133"/>
          <a:ext cx="0" cy="15259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3014</xdr:colOff>
      <xdr:row>107</xdr:row>
      <xdr:rowOff>121520</xdr:rowOff>
    </xdr:from>
    <xdr:to>
      <xdr:col>35</xdr:col>
      <xdr:colOff>3014</xdr:colOff>
      <xdr:row>108</xdr:row>
      <xdr:rowOff>83619</xdr:rowOff>
    </xdr:to>
    <xdr:cxnSp macro="">
      <xdr:nvCxnSpPr>
        <xdr:cNvPr id="247" name="Conector recto 246"/>
        <xdr:cNvCxnSpPr/>
      </xdr:nvCxnSpPr>
      <xdr:spPr>
        <a:xfrm>
          <a:off x="1209514" y="19806520"/>
          <a:ext cx="0" cy="15259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100850</xdr:colOff>
      <xdr:row>95</xdr:row>
      <xdr:rowOff>2661</xdr:rowOff>
    </xdr:from>
    <xdr:to>
      <xdr:col>64</xdr:col>
      <xdr:colOff>110437</xdr:colOff>
      <xdr:row>95</xdr:row>
      <xdr:rowOff>188046</xdr:rowOff>
    </xdr:to>
    <xdr:sp macro="" textlink="">
      <xdr:nvSpPr>
        <xdr:cNvPr id="250" name="Triángulo isósceles 249"/>
        <xdr:cNvSpPr/>
      </xdr:nvSpPr>
      <xdr:spPr>
        <a:xfrm>
          <a:off x="10959350" y="17401661"/>
          <a:ext cx="210670" cy="185385"/>
        </a:xfrm>
        <a:prstGeom prst="triangle">
          <a:avLst/>
        </a:prstGeom>
        <a:pattFill prst="wdUpDiag">
          <a:fgClr>
            <a:schemeClr val="accent4">
              <a:lumMod val="50000"/>
            </a:schemeClr>
          </a:fgClr>
          <a:bgClr>
            <a:schemeClr val="bg1"/>
          </a:bgClr>
        </a:pattFill>
        <a:ln>
          <a:solidFill>
            <a:schemeClr val="accent4">
              <a:lumMod val="50000"/>
            </a:schemeClr>
          </a:solidFill>
        </a:ln>
        <a:effectLst>
          <a:softEdge rad="0"/>
        </a:effectLst>
        <a:scene3d>
          <a:camera prst="orthographicFront"/>
          <a:lightRig rig="sunset" dir="t"/>
        </a:scene3d>
        <a:sp3d prstMaterial="plastic">
          <a:bevelT w="152400" h="50800" prst="softRound"/>
          <a:bevelB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63</xdr:col>
      <xdr:colOff>200390</xdr:colOff>
      <xdr:row>96</xdr:row>
      <xdr:rowOff>102633</xdr:rowOff>
    </xdr:from>
    <xdr:to>
      <xdr:col>63</xdr:col>
      <xdr:colOff>200390</xdr:colOff>
      <xdr:row>97</xdr:row>
      <xdr:rowOff>74257</xdr:rowOff>
    </xdr:to>
    <xdr:cxnSp macro="">
      <xdr:nvCxnSpPr>
        <xdr:cNvPr id="255" name="Conector recto 254"/>
        <xdr:cNvCxnSpPr/>
      </xdr:nvCxnSpPr>
      <xdr:spPr>
        <a:xfrm>
          <a:off x="12874388" y="17707461"/>
          <a:ext cx="0" cy="160481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91</xdr:colOff>
      <xdr:row>96</xdr:row>
      <xdr:rowOff>187245</xdr:rowOff>
    </xdr:from>
    <xdr:to>
      <xdr:col>58</xdr:col>
      <xdr:colOff>8841</xdr:colOff>
      <xdr:row>96</xdr:row>
      <xdr:rowOff>187245</xdr:rowOff>
    </xdr:to>
    <xdr:cxnSp macro="">
      <xdr:nvCxnSpPr>
        <xdr:cNvPr id="256" name="Conector recto de flecha 255"/>
        <xdr:cNvCxnSpPr/>
      </xdr:nvCxnSpPr>
      <xdr:spPr>
        <a:xfrm flipH="1" flipV="1">
          <a:off x="11059674" y="17776745"/>
          <a:ext cx="61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2030</xdr:colOff>
      <xdr:row>97</xdr:row>
      <xdr:rowOff>2494</xdr:rowOff>
    </xdr:from>
    <xdr:to>
      <xdr:col>64</xdr:col>
      <xdr:colOff>10780</xdr:colOff>
      <xdr:row>97</xdr:row>
      <xdr:rowOff>2494</xdr:rowOff>
    </xdr:to>
    <xdr:cxnSp macro="">
      <xdr:nvCxnSpPr>
        <xdr:cNvPr id="257" name="Conector recto de flecha 256"/>
        <xdr:cNvCxnSpPr/>
      </xdr:nvCxnSpPr>
      <xdr:spPr>
        <a:xfrm flipV="1">
          <a:off x="12268113" y="17782494"/>
          <a:ext cx="612000" cy="0"/>
        </a:xfrm>
        <a:prstGeom prst="straightConnector1">
          <a:avLst/>
        </a:prstGeom>
        <a:ln w="190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42335</xdr:colOff>
      <xdr:row>80</xdr:row>
      <xdr:rowOff>0</xdr:rowOff>
    </xdr:from>
    <xdr:to>
      <xdr:col>21</xdr:col>
      <xdr:colOff>6350</xdr:colOff>
      <xdr:row>81</xdr:row>
      <xdr:rowOff>161925</xdr:rowOff>
    </xdr:to>
    <xdr:sp macro="" textlink="">
      <xdr:nvSpPr>
        <xdr:cNvPr id="259" name="Corchetes 258"/>
        <xdr:cNvSpPr/>
      </xdr:nvSpPr>
      <xdr:spPr>
        <a:xfrm>
          <a:off x="3259668" y="14657917"/>
          <a:ext cx="969432" cy="34184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61</xdr:col>
      <xdr:colOff>169335</xdr:colOff>
      <xdr:row>87</xdr:row>
      <xdr:rowOff>0</xdr:rowOff>
    </xdr:from>
    <xdr:to>
      <xdr:col>67</xdr:col>
      <xdr:colOff>31751</xdr:colOff>
      <xdr:row>88</xdr:row>
      <xdr:rowOff>161924</xdr:rowOff>
    </xdr:to>
    <xdr:sp macro="" textlink="">
      <xdr:nvSpPr>
        <xdr:cNvPr id="248" name="Corchetes 247"/>
        <xdr:cNvSpPr/>
      </xdr:nvSpPr>
      <xdr:spPr>
        <a:xfrm>
          <a:off x="12435418" y="15917333"/>
          <a:ext cx="1068916" cy="341841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38</xdr:col>
      <xdr:colOff>95249</xdr:colOff>
      <xdr:row>95</xdr:row>
      <xdr:rowOff>95250</xdr:rowOff>
    </xdr:from>
    <xdr:to>
      <xdr:col>40</xdr:col>
      <xdr:colOff>84667</xdr:colOff>
      <xdr:row>96</xdr:row>
      <xdr:rowOff>95250</xdr:rowOff>
    </xdr:to>
    <xdr:sp macro="" textlink="">
      <xdr:nvSpPr>
        <xdr:cNvPr id="13" name="Rectángulo 12"/>
        <xdr:cNvSpPr/>
      </xdr:nvSpPr>
      <xdr:spPr>
        <a:xfrm>
          <a:off x="7736416" y="17494250"/>
          <a:ext cx="391584" cy="190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rgbClr val="3333CC"/>
              </a:solidFill>
              <a:latin typeface="Arial" panose="020B0604020202020204" pitchFamily="34" charset="0"/>
              <a:cs typeface="Arial" panose="020B0604020202020204" pitchFamily="34" charset="0"/>
            </a:rPr>
            <a:t>L</a:t>
          </a:r>
          <a:r>
            <a:rPr lang="en-US" sz="800" b="1">
              <a:solidFill>
                <a:srgbClr val="3333CC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oneCellAnchor>
    <xdr:from>
      <xdr:col>52</xdr:col>
      <xdr:colOff>38099</xdr:colOff>
      <xdr:row>124</xdr:row>
      <xdr:rowOff>57150</xdr:rowOff>
    </xdr:from>
    <xdr:ext cx="1609726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9" name="CuadroTexto 248"/>
            <xdr:cNvSpPr txBox="1"/>
          </xdr:nvSpPr>
          <xdr:spPr>
            <a:xfrm>
              <a:off x="3657599" y="22747817"/>
              <a:ext cx="1609726" cy="2476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0">
                            <a:latin typeface="Cambria Math" panose="02040503050406030204" pitchFamily="18" charset="0"/>
                          </a:rPr>
                          <m:t>𝐀</m:t>
                        </m:r>
                      </m:e>
                      <m:sub>
                        <m:r>
                          <a:rPr lang="es-MX" sz="1100" b="1" i="0">
                            <a:latin typeface="Cambria Math" panose="02040503050406030204" pitchFamily="18" charset="0"/>
                          </a:rPr>
                          <m:t>𝐒𝐦𝐢𝐧</m:t>
                        </m:r>
                      </m:sub>
                    </m:sSub>
                    <m:r>
                      <a:rPr lang="en-US" sz="1100" b="1" i="0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𝟎𝟎𝟏𝟖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𝐀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𝐝</m:t>
                    </m:r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49" name="CuadroTexto 248"/>
            <xdr:cNvSpPr txBox="1"/>
          </xdr:nvSpPr>
          <xdr:spPr>
            <a:xfrm>
              <a:off x="3657599" y="22747817"/>
              <a:ext cx="1609726" cy="2476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latin typeface="Cambria Math" panose="02040503050406030204" pitchFamily="18" charset="0"/>
                </a:rPr>
                <a:t>_</a:t>
              </a:r>
              <a:r>
                <a:rPr lang="es-MX" sz="1100" b="1" i="0">
                  <a:latin typeface="Cambria Math" panose="02040503050406030204" pitchFamily="18" charset="0"/>
                </a:rPr>
                <a:t>𝐒𝐦𝐢𝐧</a:t>
              </a:r>
              <a:r>
                <a:rPr lang="en-US" sz="1100" b="1" i="0">
                  <a:latin typeface="Cambria Math" panose="02040503050406030204" pitchFamily="18" charset="0"/>
                </a:rPr>
                <a:t>=</a:t>
              </a:r>
              <a:r>
                <a:rPr lang="es-MX" sz="1100" b="1" i="0">
                  <a:latin typeface="Cambria Math" panose="02040503050406030204" pitchFamily="18" charset="0"/>
                </a:rPr>
                <a:t>𝟎.𝟎𝟎𝟏𝟖 ∗𝐀 ∗𝐝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36</xdr:col>
      <xdr:colOff>314325</xdr:colOff>
      <xdr:row>126</xdr:row>
      <xdr:rowOff>114300</xdr:rowOff>
    </xdr:from>
    <xdr:ext cx="1400715" cy="5298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1" name="CuadroTexto 250"/>
            <xdr:cNvSpPr txBox="1"/>
          </xdr:nvSpPr>
          <xdr:spPr>
            <a:xfrm>
              <a:off x="602192" y="23185967"/>
              <a:ext cx="1400715" cy="529807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100" b="1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𝑴</m:t>
                            </m:r>
                          </m:e>
                          <m:sub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𝒖</m:t>
                            </m:r>
                          </m:sub>
                        </m:sSub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Ø</m:t>
                        </m:r>
                        <m:d>
                          <m:d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  <m:t>𝒇</m:t>
                                </m:r>
                              </m:e>
                              <m:sub>
                                <m:r>
                                  <a:rPr lang="es-MX" sz="1100" b="1" i="1">
                                    <a:latin typeface="Cambria Math" panose="02040503050406030204" pitchFamily="18" charset="0"/>
                                  </a:rPr>
                                  <m:t>𝒚</m:t>
                                </m:r>
                              </m:sub>
                            </m:sSub>
                          </m:e>
                        </m:d>
                        <m:d>
                          <m:d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f>
                              <m:fPr>
                                <m:ctrlP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  <m:t>𝒂</m:t>
                                </m:r>
                              </m:num>
                              <m:den>
                                <m:r>
                                  <a:rPr lang="en-US" sz="1100" b="1" i="1">
                                    <a:latin typeface="Cambria Math" panose="02040503050406030204" pitchFamily="18" charset="0"/>
                                  </a:rPr>
                                  <m:t>𝟐</m:t>
                                </m:r>
                              </m:den>
                            </m:f>
                          </m:e>
                        </m:d>
                      </m:den>
                    </m:f>
                  </m:oMath>
                </m:oMathPara>
              </a14:m>
              <a:endParaRPr lang="en-US" sz="1100" b="1" i="1"/>
            </a:p>
          </xdr:txBody>
        </xdr:sp>
      </mc:Choice>
      <mc:Fallback xmlns="">
        <xdr:sp macro="" textlink="">
          <xdr:nvSpPr>
            <xdr:cNvPr id="251" name="CuadroTexto 250"/>
            <xdr:cNvSpPr txBox="1"/>
          </xdr:nvSpPr>
          <xdr:spPr>
            <a:xfrm>
              <a:off x="602192" y="23185967"/>
              <a:ext cx="1400715" cy="529807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+</a:t>
              </a:r>
              <a:r>
                <a:rPr lang="en-US" sz="1100" b="1" i="0">
                  <a:latin typeface="Cambria Math" panose="02040503050406030204" pitchFamily="18" charset="0"/>
                </a:rPr>
                <a:t>𝑨_</a:t>
              </a:r>
              <a:r>
                <a:rPr lang="es-MX" sz="1100" b="1" i="0">
                  <a:latin typeface="Cambria Math" panose="02040503050406030204" pitchFamily="18" charset="0"/>
                </a:rPr>
                <a:t>𝒔</a:t>
              </a:r>
              <a:r>
                <a:rPr lang="en-US" sz="1100" b="1" i="0">
                  <a:latin typeface="Cambria Math" panose="02040503050406030204" pitchFamily="18" charset="0"/>
                </a:rPr>
                <a:t>=𝑴_</a:t>
              </a:r>
              <a:r>
                <a:rPr lang="es-MX" sz="1100" b="1" i="0">
                  <a:latin typeface="Cambria Math" panose="02040503050406030204" pitchFamily="18" charset="0"/>
                </a:rPr>
                <a:t>𝒖</a:t>
              </a:r>
              <a:r>
                <a:rPr lang="en-US" sz="1100" b="1" i="0">
                  <a:latin typeface="Cambria Math" panose="02040503050406030204" pitchFamily="18" charset="0"/>
                </a:rPr>
                <a:t>/Ø(𝒇_</a:t>
              </a:r>
              <a:r>
                <a:rPr lang="es-MX" sz="1100" b="1" i="0">
                  <a:latin typeface="Cambria Math" panose="02040503050406030204" pitchFamily="18" charset="0"/>
                </a:rPr>
                <a:t>𝒚 )</a:t>
              </a:r>
              <a:r>
                <a:rPr lang="en-US" sz="1100" b="1" i="0">
                  <a:latin typeface="Cambria Math" panose="02040503050406030204" pitchFamily="18" charset="0"/>
                </a:rPr>
                <a:t>(𝒅−𝒂/𝟐) </a:t>
              </a:r>
              <a:endParaRPr lang="en-US" sz="1100" b="1" i="1"/>
            </a:p>
          </xdr:txBody>
        </xdr:sp>
      </mc:Fallback>
    </mc:AlternateContent>
    <xdr:clientData/>
  </xdr:oneCellAnchor>
  <xdr:twoCellAnchor>
    <xdr:from>
      <xdr:col>42</xdr:col>
      <xdr:colOff>21167</xdr:colOff>
      <xdr:row>131</xdr:row>
      <xdr:rowOff>30692</xdr:rowOff>
    </xdr:from>
    <xdr:to>
      <xdr:col>46</xdr:col>
      <xdr:colOff>190499</xdr:colOff>
      <xdr:row>132</xdr:row>
      <xdr:rowOff>164042</xdr:rowOff>
    </xdr:to>
    <xdr:sp macro="" textlink="">
      <xdr:nvSpPr>
        <xdr:cNvPr id="252" name="Corchetes 251"/>
        <xdr:cNvSpPr/>
      </xdr:nvSpPr>
      <xdr:spPr>
        <a:xfrm>
          <a:off x="8466667" y="24308859"/>
          <a:ext cx="973665" cy="323850"/>
        </a:xfrm>
        <a:prstGeom prst="bracketPair">
          <a:avLst>
            <a:gd name="adj" fmla="val 10922"/>
          </a:avLst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    </a:t>
          </a:r>
        </a:p>
      </xdr:txBody>
    </xdr:sp>
    <xdr:clientData/>
  </xdr:twoCellAnchor>
  <xdr:oneCellAnchor>
    <xdr:from>
      <xdr:col>38</xdr:col>
      <xdr:colOff>1</xdr:colOff>
      <xdr:row>135</xdr:row>
      <xdr:rowOff>66675</xdr:rowOff>
    </xdr:from>
    <xdr:ext cx="952500" cy="4381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3" name="CuadroTexto 252"/>
            <xdr:cNvSpPr txBox="1"/>
          </xdr:nvSpPr>
          <xdr:spPr>
            <a:xfrm>
              <a:off x="804334" y="24958675"/>
              <a:ext cx="952500" cy="4381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 panose="02040503050406030204" pitchFamily="18" charset="0"/>
                      </a:rPr>
                      <m:t>𝒂</m:t>
                    </m:r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𝒔</m:t>
                            </m:r>
                          </m:sub>
                        </m:sSub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𝑭</m:t>
                            </m:r>
                          </m:e>
                          <m:sub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𝒚</m:t>
                            </m:r>
                          </m:sub>
                        </m:sSub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𝑶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.</m:t>
                        </m:r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𝟖𝟓</m:t>
                        </m:r>
                        <m:sSubSup>
                          <m:sSubSup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SupPr>
                          <m:e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𝒇</m:t>
                            </m:r>
                          </m:e>
                          <m:sub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𝑪</m:t>
                            </m:r>
                          </m:sub>
                          <m:sup>
                            <m:r>
                              <a:rPr lang="en-US" sz="1100" b="1" i="1">
                                <a:latin typeface="Cambria Math" panose="02040503050406030204" pitchFamily="18" charset="0"/>
                              </a:rPr>
                              <m:t>′</m:t>
                            </m:r>
                          </m:sup>
                        </m:sSubSup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𝒃</m:t>
                        </m:r>
                      </m:den>
                    </m:f>
                  </m:oMath>
                </m:oMathPara>
              </a14:m>
              <a:endParaRPr lang="en-US" sz="1100" b="1" i="1"/>
            </a:p>
          </xdr:txBody>
        </xdr:sp>
      </mc:Choice>
      <mc:Fallback xmlns="">
        <xdr:sp macro="" textlink="">
          <xdr:nvSpPr>
            <xdr:cNvPr id="253" name="CuadroTexto 252"/>
            <xdr:cNvSpPr txBox="1"/>
          </xdr:nvSpPr>
          <xdr:spPr>
            <a:xfrm>
              <a:off x="804334" y="24958675"/>
              <a:ext cx="952500" cy="4381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𝒂=(𝑨_</a:t>
              </a:r>
              <a:r>
                <a:rPr lang="es-MX" sz="1100" b="1" i="0">
                  <a:latin typeface="Cambria Math" panose="02040503050406030204" pitchFamily="18" charset="0"/>
                </a:rPr>
                <a:t>𝒔</a:t>
              </a:r>
              <a:r>
                <a:rPr lang="en-US" sz="1100" b="1" i="0">
                  <a:latin typeface="Cambria Math" panose="02040503050406030204" pitchFamily="18" charset="0"/>
                </a:rPr>
                <a:t> 𝑭_</a:t>
              </a:r>
              <a:r>
                <a:rPr lang="es-MX" sz="1100" b="1" i="0">
                  <a:latin typeface="Cambria Math" panose="02040503050406030204" pitchFamily="18" charset="0"/>
                </a:rPr>
                <a:t>𝒚</a:t>
              </a:r>
              <a:r>
                <a:rPr lang="en-US" sz="1100" b="1" i="0">
                  <a:latin typeface="Cambria Math" panose="02040503050406030204" pitchFamily="18" charset="0"/>
                </a:rPr>
                <a:t>)/(𝑶</a:t>
              </a:r>
              <a:r>
                <a:rPr lang="es-MX" sz="1100" b="1" i="0">
                  <a:latin typeface="Cambria Math" panose="02040503050406030204" pitchFamily="18" charset="0"/>
                </a:rPr>
                <a:t>.𝟖𝟓</a:t>
              </a:r>
              <a:r>
                <a:rPr lang="en-US" sz="1100" b="1" i="0">
                  <a:latin typeface="Cambria Math" panose="02040503050406030204" pitchFamily="18" charset="0"/>
                </a:rPr>
                <a:t>𝒇_𝑪^′ 𝒃)</a:t>
              </a:r>
              <a:endParaRPr lang="en-US" sz="1100" b="1" i="1"/>
            </a:p>
          </xdr:txBody>
        </xdr:sp>
      </mc:Fallback>
    </mc:AlternateContent>
    <xdr:clientData/>
  </xdr:oneCellAnchor>
  <xdr:oneCellAnchor>
    <xdr:from>
      <xdr:col>60</xdr:col>
      <xdr:colOff>9525</xdr:colOff>
      <xdr:row>135</xdr:row>
      <xdr:rowOff>152401</xdr:rowOff>
    </xdr:from>
    <xdr:ext cx="1409700" cy="400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4" name="CuadroTexto 253"/>
            <xdr:cNvSpPr txBox="1"/>
          </xdr:nvSpPr>
          <xdr:spPr>
            <a:xfrm>
              <a:off x="5237692" y="25044401"/>
              <a:ext cx="1409700" cy="4000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𝐒</m:t>
                    </m:r>
                    <m:r>
                      <a:rPr lang="en-US" sz="1200" b="1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𝟐𝐫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𝐛</m:t>
                        </m:r>
                      </m:num>
                      <m:den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𝐧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54" name="CuadroTexto 253"/>
            <xdr:cNvSpPr txBox="1"/>
          </xdr:nvSpPr>
          <xdr:spPr>
            <a:xfrm>
              <a:off x="5237692" y="25044401"/>
              <a:ext cx="1409700" cy="4000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𝐒</a:t>
              </a:r>
              <a:r>
                <a:rPr lang="en-US" sz="1200" b="1" i="0">
                  <a:latin typeface="Cambria Math" panose="02040503050406030204" pitchFamily="18" charset="0"/>
                </a:rPr>
                <a:t>=(</a:t>
              </a:r>
              <a:r>
                <a:rPr lang="es-MX" sz="1200" b="1" i="0">
                  <a:latin typeface="Cambria Math" panose="02040503050406030204" pitchFamily="18" charset="0"/>
                </a:rPr>
                <a:t>𝐀 −𝟐𝐫 − 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𝐛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𝐧−𝟏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53</xdr:col>
      <xdr:colOff>9525</xdr:colOff>
      <xdr:row>130</xdr:row>
      <xdr:rowOff>85726</xdr:rowOff>
    </xdr:from>
    <xdr:ext cx="1638300" cy="447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8" name="CuadroTexto 257"/>
            <xdr:cNvSpPr txBox="1"/>
          </xdr:nvSpPr>
          <xdr:spPr>
            <a:xfrm>
              <a:off x="3830108" y="23993476"/>
              <a:ext cx="1638300" cy="44767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# 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𝐝𝐞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𝐯𝐚𝐫𝐢𝐥𝐥𝐚𝐬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(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𝐧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1" i="0">
                                <a:latin typeface="Cambria Math" panose="02040503050406030204" pitchFamily="18" charset="0"/>
                              </a:rPr>
                              <m:t>𝐀</m:t>
                            </m:r>
                          </m:e>
                          <m:sub>
                            <m:r>
                              <a:rPr lang="es-MX" sz="1200" b="1" i="0">
                                <a:latin typeface="Cambria Math" panose="02040503050406030204" pitchFamily="18" charset="0"/>
                              </a:rPr>
                              <m:t>𝐬</m:t>
                            </m:r>
                          </m:sub>
                        </m:sSub>
                      </m:num>
                      <m:den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n-US" sz="1200" b="1" i="0">
                            <a:latin typeface="Cambria Math" panose="02040503050406030204" pitchFamily="18" charset="0"/>
                          </a:rPr>
                          <m:t>𝐛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58" name="CuadroTexto 257"/>
            <xdr:cNvSpPr txBox="1"/>
          </xdr:nvSpPr>
          <xdr:spPr>
            <a:xfrm>
              <a:off x="3830108" y="23993476"/>
              <a:ext cx="1638300" cy="44767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# 𝐝𝐞 𝐯𝐚𝐫𝐢𝐥𝐥𝐚𝐬(𝐧)=</a:t>
              </a:r>
              <a:r>
                <a:rPr lang="en-US" sz="1200" b="1" i="0">
                  <a:latin typeface="Cambria Math" panose="02040503050406030204" pitchFamily="18" charset="0"/>
                </a:rPr>
                <a:t>𝐀_</a:t>
              </a:r>
              <a:r>
                <a:rPr lang="es-MX" sz="1200" b="1" i="0">
                  <a:latin typeface="Cambria Math" panose="02040503050406030204" pitchFamily="18" charset="0"/>
                </a:rPr>
                <a:t>𝐬</a:t>
              </a:r>
              <a:r>
                <a:rPr lang="en-US" sz="1200" b="1" i="0">
                  <a:latin typeface="Cambria Math" panose="02040503050406030204" pitchFamily="18" charset="0"/>
                </a:rPr>
                <a:t>/</a:t>
              </a:r>
              <a:r>
                <a:rPr lang="es-MX" sz="12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n-US" sz="1200" b="1" i="0">
                  <a:latin typeface="Cambria Math" panose="02040503050406030204" pitchFamily="18" charset="0"/>
                </a:rPr>
                <a:t>𝐛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37</xdr:col>
      <xdr:colOff>47625</xdr:colOff>
      <xdr:row>147</xdr:row>
      <xdr:rowOff>114300</xdr:rowOff>
    </xdr:from>
    <xdr:ext cx="695325" cy="3714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0" name="CuadroTexto 259"/>
            <xdr:cNvSpPr txBox="1"/>
          </xdr:nvSpPr>
          <xdr:spPr>
            <a:xfrm>
              <a:off x="650875" y="27302883"/>
              <a:ext cx="695325" cy="371475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𝑨</m:t>
                        </m:r>
                      </m:e>
                      <m:sub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𝒔</m:t>
                        </m:r>
                      </m:sub>
                    </m:sSub>
                    <m:r>
                      <a:rPr lang="en-US" sz="11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+</m:t>
                        </m:r>
                        <m:sSub>
                          <m:sSubPr>
                            <m:ctrlPr>
                              <a:rPr lang="en-US" sz="11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</m:e>
                          <m:sub>
                            <m:r>
                              <a:rPr lang="es-MX" sz="1100" b="1" i="1">
                                <a:latin typeface="Cambria Math" panose="02040503050406030204" pitchFamily="18" charset="0"/>
                              </a:rPr>
                              <m:t>𝒔</m:t>
                            </m:r>
                          </m:sub>
                        </m:sSub>
                      </m:num>
                      <m:den>
                        <m:r>
                          <a:rPr lang="es-MX" sz="1100" b="1" i="1"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</m:oMath>
                </m:oMathPara>
              </a14:m>
              <a:endParaRPr lang="en-US" sz="1100" b="1" i="1"/>
            </a:p>
          </xdr:txBody>
        </xdr:sp>
      </mc:Choice>
      <mc:Fallback xmlns="">
        <xdr:sp macro="" textlink="">
          <xdr:nvSpPr>
            <xdr:cNvPr id="260" name="CuadroTexto 259"/>
            <xdr:cNvSpPr txBox="1"/>
          </xdr:nvSpPr>
          <xdr:spPr>
            <a:xfrm>
              <a:off x="650875" y="27302883"/>
              <a:ext cx="695325" cy="371475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〖</a:t>
              </a:r>
              <a:r>
                <a:rPr lang="es-MX" sz="1100" b="1" i="0">
                  <a:latin typeface="Cambria Math" panose="02040503050406030204" pitchFamily="18" charset="0"/>
                </a:rPr>
                <a:t>−</a:t>
              </a:r>
              <a:r>
                <a:rPr lang="en-US" sz="1100" b="1" i="0">
                  <a:latin typeface="Cambria Math" panose="02040503050406030204" pitchFamily="18" charset="0"/>
                </a:rPr>
                <a:t>𝑨〗_</a:t>
              </a:r>
              <a:r>
                <a:rPr lang="es-MX" sz="1100" b="1" i="0">
                  <a:latin typeface="Cambria Math" panose="02040503050406030204" pitchFamily="18" charset="0"/>
                </a:rPr>
                <a:t>𝒔</a:t>
              </a:r>
              <a:r>
                <a:rPr lang="en-US" sz="1100" b="1" i="0">
                  <a:latin typeface="Cambria Math" panose="02040503050406030204" pitchFamily="18" charset="0"/>
                </a:rPr>
                <a:t>=(</a:t>
              </a:r>
              <a:r>
                <a:rPr lang="es-MX" sz="1100" b="1" i="0">
                  <a:latin typeface="Cambria Math" panose="02040503050406030204" pitchFamily="18" charset="0"/>
                </a:rPr>
                <a:t>+𝑨</a:t>
              </a:r>
              <a:r>
                <a:rPr lang="en-US" sz="1100" b="1" i="0">
                  <a:latin typeface="Cambria Math" panose="02040503050406030204" pitchFamily="18" charset="0"/>
                </a:rPr>
                <a:t>_</a:t>
              </a:r>
              <a:r>
                <a:rPr lang="es-MX" sz="1100" b="1" i="0">
                  <a:latin typeface="Cambria Math" panose="02040503050406030204" pitchFamily="18" charset="0"/>
                </a:rPr>
                <a:t>𝒔</a:t>
              </a:r>
              <a:r>
                <a:rPr lang="en-US" sz="1100" b="1" i="0">
                  <a:latin typeface="Cambria Math" panose="02040503050406030204" pitchFamily="18" charset="0"/>
                </a:rPr>
                <a:t>)/</a:t>
              </a:r>
              <a:r>
                <a:rPr lang="es-MX" sz="1100" b="1" i="0">
                  <a:latin typeface="Cambria Math" panose="02040503050406030204" pitchFamily="18" charset="0"/>
                </a:rPr>
                <a:t>𝟐</a:t>
              </a:r>
              <a:endParaRPr lang="en-US" sz="1100" b="1" i="1"/>
            </a:p>
          </xdr:txBody>
        </xdr:sp>
      </mc:Fallback>
    </mc:AlternateContent>
    <xdr:clientData/>
  </xdr:oneCellAnchor>
  <xdr:oneCellAnchor>
    <xdr:from>
      <xdr:col>42</xdr:col>
      <xdr:colOff>133350</xdr:colOff>
      <xdr:row>159</xdr:row>
      <xdr:rowOff>9526</xdr:rowOff>
    </xdr:from>
    <xdr:ext cx="1266825" cy="3905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1" name="CuadroTexto 260"/>
            <xdr:cNvSpPr txBox="1"/>
          </xdr:nvSpPr>
          <xdr:spPr>
            <a:xfrm>
              <a:off x="1742017" y="29589943"/>
              <a:ext cx="1266825" cy="39052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𝐒</m:t>
                    </m:r>
                    <m:r>
                      <a:rPr lang="en-US" sz="1200" b="1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𝟐𝐫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𝐛</m:t>
                        </m:r>
                      </m:num>
                      <m:den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𝐧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61" name="CuadroTexto 260"/>
            <xdr:cNvSpPr txBox="1"/>
          </xdr:nvSpPr>
          <xdr:spPr>
            <a:xfrm>
              <a:off x="1742017" y="29589943"/>
              <a:ext cx="1266825" cy="39052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𝐒</a:t>
              </a:r>
              <a:r>
                <a:rPr lang="en-US" sz="1200" b="1" i="0">
                  <a:latin typeface="Cambria Math" panose="02040503050406030204" pitchFamily="18" charset="0"/>
                </a:rPr>
                <a:t>=(</a:t>
              </a:r>
              <a:r>
                <a:rPr lang="es-MX" sz="1200" b="1" i="0">
                  <a:latin typeface="Cambria Math" panose="02040503050406030204" pitchFamily="18" charset="0"/>
                </a:rPr>
                <a:t>𝐀 −𝟐𝐫 − 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𝐛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𝐧−𝟏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45</xdr:col>
      <xdr:colOff>85726</xdr:colOff>
      <xdr:row>155</xdr:row>
      <xdr:rowOff>171450</xdr:rowOff>
    </xdr:from>
    <xdr:ext cx="723900" cy="4381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2" name="CuadroTexto 261"/>
            <xdr:cNvSpPr txBox="1"/>
          </xdr:nvSpPr>
          <xdr:spPr>
            <a:xfrm>
              <a:off x="2297643" y="28989867"/>
              <a:ext cx="723900" cy="4381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(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𝐧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1" i="0">
                                <a:latin typeface="Cambria Math" panose="02040503050406030204" pitchFamily="18" charset="0"/>
                              </a:rPr>
                              <m:t>𝐀</m:t>
                            </m:r>
                          </m:e>
                          <m:sub>
                            <m:r>
                              <a:rPr lang="es-MX" sz="1200" b="1" i="0">
                                <a:latin typeface="Cambria Math" panose="02040503050406030204" pitchFamily="18" charset="0"/>
                              </a:rPr>
                              <m:t>𝐬</m:t>
                            </m:r>
                          </m:sub>
                        </m:sSub>
                      </m:num>
                      <m:den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n-US" sz="1200" b="1" i="0">
                            <a:latin typeface="Cambria Math" panose="02040503050406030204" pitchFamily="18" charset="0"/>
                          </a:rPr>
                          <m:t>𝐛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62" name="CuadroTexto 261"/>
            <xdr:cNvSpPr txBox="1"/>
          </xdr:nvSpPr>
          <xdr:spPr>
            <a:xfrm>
              <a:off x="2297643" y="28989867"/>
              <a:ext cx="723900" cy="4381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(𝐧)=</a:t>
              </a:r>
              <a:r>
                <a:rPr lang="en-US" sz="1200" b="1" i="0">
                  <a:latin typeface="Cambria Math" panose="02040503050406030204" pitchFamily="18" charset="0"/>
                </a:rPr>
                <a:t>𝐀_</a:t>
              </a:r>
              <a:r>
                <a:rPr lang="es-MX" sz="1200" b="1" i="0">
                  <a:latin typeface="Cambria Math" panose="02040503050406030204" pitchFamily="18" charset="0"/>
                </a:rPr>
                <a:t>𝐬</a:t>
              </a:r>
              <a:r>
                <a:rPr lang="en-US" sz="1200" b="1" i="0">
                  <a:latin typeface="Cambria Math" panose="02040503050406030204" pitchFamily="18" charset="0"/>
                </a:rPr>
                <a:t>/</a:t>
              </a:r>
              <a:r>
                <a:rPr lang="es-MX" sz="12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n-US" sz="1200" b="1" i="0">
                  <a:latin typeface="Cambria Math" panose="02040503050406030204" pitchFamily="18" charset="0"/>
                </a:rPr>
                <a:t>𝐛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52</xdr:col>
      <xdr:colOff>47625</xdr:colOff>
      <xdr:row>147</xdr:row>
      <xdr:rowOff>119590</xdr:rowOff>
    </xdr:from>
    <xdr:ext cx="1603375" cy="2296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3" name="CuadroTexto 262"/>
            <xdr:cNvSpPr txBox="1"/>
          </xdr:nvSpPr>
          <xdr:spPr>
            <a:xfrm>
              <a:off x="10503958" y="27488090"/>
              <a:ext cx="1603375" cy="22966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MX" sz="1100" b="1" i="0">
                            <a:latin typeface="Cambria Math" panose="02040503050406030204" pitchFamily="18" charset="0"/>
                          </a:rPr>
                          <m:t>𝐀</m:t>
                        </m:r>
                      </m:e>
                      <m:sub>
                        <m:r>
                          <a:rPr lang="es-MX" sz="1100" b="1" i="0">
                            <a:latin typeface="Cambria Math" panose="02040503050406030204" pitchFamily="18" charset="0"/>
                          </a:rPr>
                          <m:t>𝐒𝐭</m:t>
                        </m:r>
                      </m:sub>
                    </m:sSub>
                    <m:r>
                      <a:rPr lang="en-US" sz="1100" b="1" i="0">
                        <a:latin typeface="Cambria Math" panose="02040503050406030204" pitchFamily="18" charset="0"/>
                      </a:rPr>
                      <m:t>=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𝟎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.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𝟎𝟎𝟏𝟖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𝟏𝟎𝟎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 ∗</m:t>
                    </m:r>
                    <m:r>
                      <a:rPr lang="es-MX" sz="1100" b="1" i="0">
                        <a:latin typeface="Cambria Math" panose="02040503050406030204" pitchFamily="18" charset="0"/>
                      </a:rPr>
                      <m:t>𝐭</m:t>
                    </m:r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63" name="CuadroTexto 262"/>
            <xdr:cNvSpPr txBox="1"/>
          </xdr:nvSpPr>
          <xdr:spPr>
            <a:xfrm>
              <a:off x="10503958" y="27488090"/>
              <a:ext cx="1603375" cy="22966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1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latin typeface="Cambria Math" panose="02040503050406030204" pitchFamily="18" charset="0"/>
                </a:rPr>
                <a:t>_</a:t>
              </a:r>
              <a:r>
                <a:rPr lang="es-MX" sz="1100" b="1" i="0">
                  <a:latin typeface="Cambria Math" panose="02040503050406030204" pitchFamily="18" charset="0"/>
                </a:rPr>
                <a:t>𝐒𝐭</a:t>
              </a:r>
              <a:r>
                <a:rPr lang="en-US" sz="1100" b="1" i="0">
                  <a:latin typeface="Cambria Math" panose="02040503050406030204" pitchFamily="18" charset="0"/>
                </a:rPr>
                <a:t>=</a:t>
              </a:r>
              <a:r>
                <a:rPr lang="es-MX" sz="1100" b="1" i="0">
                  <a:latin typeface="Cambria Math" panose="02040503050406030204" pitchFamily="18" charset="0"/>
                </a:rPr>
                <a:t>𝟎.𝟎𝟎𝟏𝟖 ∗𝟏𝟎𝟎 ∗𝐭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52</xdr:col>
      <xdr:colOff>28575</xdr:colOff>
      <xdr:row>158</xdr:row>
      <xdr:rowOff>142876</xdr:rowOff>
    </xdr:from>
    <xdr:ext cx="1409700" cy="4000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4" name="CuadroTexto 263"/>
            <xdr:cNvSpPr txBox="1"/>
          </xdr:nvSpPr>
          <xdr:spPr>
            <a:xfrm>
              <a:off x="10484908" y="29712709"/>
              <a:ext cx="1409700" cy="4000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𝐒</m:t>
                    </m:r>
                    <m:r>
                      <a:rPr lang="en-US" sz="1200" b="1" i="0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𝟏𝟎𝟎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𝟐𝐫</m:t>
                        </m:r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 − 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𝐛</m:t>
                        </m:r>
                      </m:num>
                      <m:den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𝐧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s-MX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64" name="CuadroTexto 263"/>
            <xdr:cNvSpPr txBox="1"/>
          </xdr:nvSpPr>
          <xdr:spPr>
            <a:xfrm>
              <a:off x="10484908" y="29712709"/>
              <a:ext cx="1409700" cy="400050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𝐒</a:t>
              </a:r>
              <a:r>
                <a:rPr lang="en-US" sz="1200" b="1" i="0">
                  <a:latin typeface="Cambria Math" panose="02040503050406030204" pitchFamily="18" charset="0"/>
                </a:rPr>
                <a:t>=(</a:t>
              </a:r>
              <a:r>
                <a:rPr lang="es-MX" sz="1200" b="1" i="0">
                  <a:latin typeface="Cambria Math" panose="02040503050406030204" pitchFamily="18" charset="0"/>
                </a:rPr>
                <a:t>𝟏𝟎𝟎 −𝟐𝐫 − 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𝐛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MX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𝐧−𝟏</a:t>
              </a:r>
              <a:r>
                <a:rPr lang="en-US" sz="12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52</xdr:col>
      <xdr:colOff>19050</xdr:colOff>
      <xdr:row>151</xdr:row>
      <xdr:rowOff>57151</xdr:rowOff>
    </xdr:from>
    <xdr:ext cx="1638300" cy="447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5" name="CuadroTexto 264"/>
            <xdr:cNvSpPr txBox="1"/>
          </xdr:nvSpPr>
          <xdr:spPr>
            <a:xfrm>
              <a:off x="3638550" y="28081818"/>
              <a:ext cx="1638300" cy="44767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a:rPr lang="es-MX" sz="1200" b="1" i="0">
                        <a:latin typeface="Cambria Math" panose="02040503050406030204" pitchFamily="18" charset="0"/>
                      </a:rPr>
                      <m:t># 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𝐝𝐞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 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𝐯𝐚𝐫𝐢𝐥𝐥𝐚𝐬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(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𝐧</m:t>
                    </m:r>
                    <m:r>
                      <a:rPr lang="es-MX" sz="1200" b="1" i="0">
                        <a:latin typeface="Cambria Math" panose="02040503050406030204" pitchFamily="18" charset="0"/>
                      </a:rPr>
                      <m:t>)=</m:t>
                    </m:r>
                    <m:f>
                      <m:fPr>
                        <m:ctrlPr>
                          <a:rPr lang="en-US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200" b="1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US" sz="1200" b="1" i="0">
                                <a:latin typeface="Cambria Math" panose="02040503050406030204" pitchFamily="18" charset="0"/>
                              </a:rPr>
                              <m:t>𝐀</m:t>
                            </m:r>
                          </m:e>
                          <m:sub>
                            <m:r>
                              <a:rPr lang="es-MX" sz="1200" b="1" i="0">
                                <a:latin typeface="Cambria Math" panose="02040503050406030204" pitchFamily="18" charset="0"/>
                              </a:rPr>
                              <m:t>𝐬</m:t>
                            </m:r>
                          </m:sub>
                        </m:sSub>
                      </m:num>
                      <m:den>
                        <m:r>
                          <a:rPr lang="es-MX" sz="1200" b="1" i="0">
                            <a:latin typeface="Cambria Math" panose="02040503050406030204" pitchFamily="18" charset="0"/>
                          </a:rPr>
                          <m:t>𝐀</m:t>
                        </m:r>
                        <m:r>
                          <a:rPr lang="en-US" sz="1100" b="1" i="0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Ø</m:t>
                        </m:r>
                        <m:r>
                          <a:rPr lang="en-US" sz="1200" b="1" i="0">
                            <a:latin typeface="Cambria Math" panose="02040503050406030204" pitchFamily="18" charset="0"/>
                          </a:rPr>
                          <m:t>𝐛</m:t>
                        </m:r>
                      </m:den>
                    </m:f>
                  </m:oMath>
                </m:oMathPara>
              </a14:m>
              <a:endParaRPr lang="en-US" sz="1100" b="1" i="0"/>
            </a:p>
          </xdr:txBody>
        </xdr:sp>
      </mc:Choice>
      <mc:Fallback xmlns="">
        <xdr:sp macro="" textlink="">
          <xdr:nvSpPr>
            <xdr:cNvPr id="265" name="CuadroTexto 264"/>
            <xdr:cNvSpPr txBox="1"/>
          </xdr:nvSpPr>
          <xdr:spPr>
            <a:xfrm>
              <a:off x="3638550" y="28081818"/>
              <a:ext cx="1638300" cy="447674"/>
            </a:xfrm>
            <a:prstGeom prst="rect">
              <a:avLst/>
            </a:prstGeom>
            <a:solidFill>
              <a:srgbClr val="FFC000"/>
            </a:solidFill>
            <a:ln w="19050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MX" sz="1200" b="1" i="0">
                  <a:latin typeface="Cambria Math" panose="02040503050406030204" pitchFamily="18" charset="0"/>
                </a:rPr>
                <a:t># 𝐝𝐞 𝐯𝐚𝐫𝐢𝐥𝐥𝐚𝐬(𝐧)=</a:t>
              </a:r>
              <a:r>
                <a:rPr lang="en-US" sz="1200" b="1" i="0">
                  <a:latin typeface="Cambria Math" panose="02040503050406030204" pitchFamily="18" charset="0"/>
                </a:rPr>
                <a:t>𝐀_</a:t>
              </a:r>
              <a:r>
                <a:rPr lang="es-MX" sz="1200" b="1" i="0">
                  <a:latin typeface="Cambria Math" panose="02040503050406030204" pitchFamily="18" charset="0"/>
                </a:rPr>
                <a:t>𝐬</a:t>
              </a:r>
              <a:r>
                <a:rPr lang="en-US" sz="1200" b="1" i="0">
                  <a:latin typeface="Cambria Math" panose="02040503050406030204" pitchFamily="18" charset="0"/>
                </a:rPr>
                <a:t>/</a:t>
              </a:r>
              <a:r>
                <a:rPr lang="es-MX" sz="1200" b="1" i="0">
                  <a:latin typeface="Cambria Math" panose="02040503050406030204" pitchFamily="18" charset="0"/>
                </a:rPr>
                <a:t>𝐀</a:t>
              </a:r>
              <a:r>
                <a:rPr lang="en-US" sz="1100" b="1" i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Ø</a:t>
              </a:r>
              <a:r>
                <a:rPr lang="en-US" sz="1200" b="1" i="0">
                  <a:latin typeface="Cambria Math" panose="02040503050406030204" pitchFamily="18" charset="0"/>
                </a:rPr>
                <a:t>𝐛</a:t>
              </a:r>
              <a:endParaRPr lang="en-US" sz="1100" b="1" i="0"/>
            </a:p>
          </xdr:txBody>
        </xdr:sp>
      </mc:Fallback>
    </mc:AlternateContent>
    <xdr:clientData/>
  </xdr:oneCellAnchor>
  <xdr:oneCellAnchor>
    <xdr:from>
      <xdr:col>39</xdr:col>
      <xdr:colOff>66676</xdr:colOff>
      <xdr:row>114</xdr:row>
      <xdr:rowOff>38099</xdr:rowOff>
    </xdr:from>
    <xdr:ext cx="1038224" cy="2667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6" name="CuadroTexto 265"/>
            <xdr:cNvSpPr txBox="1"/>
          </xdr:nvSpPr>
          <xdr:spPr>
            <a:xfrm>
              <a:off x="2278593" y="20855516"/>
              <a:ext cx="1038224" cy="266701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s-MX" sz="1100" b="1"/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es-MX" sz="11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es-MX" sz="1100" b="1" i="1">
                          <a:latin typeface="Cambria Math" panose="02040503050406030204" pitchFamily="18" charset="0"/>
                        </a:rPr>
                        <m:t>𝑴</m:t>
                      </m:r>
                    </m:e>
                    <m:sub>
                      <m:r>
                        <a:rPr lang="es-MX" sz="1100" b="1" i="1">
                          <a:latin typeface="Cambria Math" panose="02040503050406030204" pitchFamily="18" charset="0"/>
                        </a:rPr>
                        <m:t>𝒅𝒊𝒔</m:t>
                      </m:r>
                    </m:sub>
                  </m:sSub>
                  <m:r>
                    <a:rPr lang="es-MX" sz="1100" b="1" i="1">
                      <a:latin typeface="Cambria Math" panose="02040503050406030204" pitchFamily="18" charset="0"/>
                    </a:rPr>
                    <m:t>=</m:t>
                  </m:r>
                  <m:r>
                    <a:rPr lang="es-MX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𝜶</m:t>
                  </m:r>
                  <m:sSub>
                    <m:sSubPr>
                      <m:ctrlP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bPr>
                    <m:e>
                      <m: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𝑴</m:t>
                      </m:r>
                    </m:e>
                    <m:sub>
                      <m: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𝒎</m:t>
                      </m:r>
                      <m: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á</m:t>
                      </m:r>
                      <m:r>
                        <a:rPr lang="es-MX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𝒙</m:t>
                      </m:r>
                    </m:sub>
                  </m:sSub>
                </m:oMath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66" name="CuadroTexto 265"/>
            <xdr:cNvSpPr txBox="1"/>
          </xdr:nvSpPr>
          <xdr:spPr>
            <a:xfrm>
              <a:off x="2278593" y="20855516"/>
              <a:ext cx="1038224" cy="266701"/>
            </a:xfrm>
            <a:prstGeom prst="rect">
              <a:avLst/>
            </a:prstGeom>
            <a:solidFill>
              <a:srgbClr val="FFC000"/>
            </a:solidFill>
            <a:ln w="19050"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algn="ctr"/>
              <a:r>
                <a:rPr lang="es-MX" sz="1100" b="1"/>
                <a:t>+</a:t>
              </a:r>
              <a:r>
                <a:rPr lang="es-MX" sz="1100" b="1" i="0">
                  <a:latin typeface="Cambria Math" panose="02040503050406030204" pitchFamily="18" charset="0"/>
                </a:rPr>
                <a:t>𝑴_𝒅𝒊𝒔=</a:t>
              </a:r>
              <a:r>
                <a:rPr lang="es-MX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𝜶𝑴_𝒎á𝒙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43</xdr:col>
      <xdr:colOff>85189</xdr:colOff>
      <xdr:row>169</xdr:row>
      <xdr:rowOff>109065</xdr:rowOff>
    </xdr:from>
    <xdr:to>
      <xdr:col>46</xdr:col>
      <xdr:colOff>343</xdr:colOff>
      <xdr:row>171</xdr:row>
      <xdr:rowOff>76199</xdr:rowOff>
    </xdr:to>
    <xdr:cxnSp macro="">
      <xdr:nvCxnSpPr>
        <xdr:cNvPr id="267" name="Conector curvado 266"/>
        <xdr:cNvCxnSpPr/>
      </xdr:nvCxnSpPr>
      <xdr:spPr>
        <a:xfrm rot="10800000" flipV="1">
          <a:off x="8388114" y="32134631"/>
          <a:ext cx="508220" cy="344540"/>
        </a:xfrm>
        <a:prstGeom prst="curvedConnector3">
          <a:avLst>
            <a:gd name="adj1" fmla="val 52916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26957</xdr:colOff>
      <xdr:row>178</xdr:row>
      <xdr:rowOff>71887</xdr:rowOff>
    </xdr:from>
    <xdr:to>
      <xdr:col>51</xdr:col>
      <xdr:colOff>170731</xdr:colOff>
      <xdr:row>180</xdr:row>
      <xdr:rowOff>98845</xdr:rowOff>
    </xdr:to>
    <xdr:cxnSp macro="">
      <xdr:nvCxnSpPr>
        <xdr:cNvPr id="269" name="Conector curvado 268"/>
        <xdr:cNvCxnSpPr/>
      </xdr:nvCxnSpPr>
      <xdr:spPr>
        <a:xfrm flipV="1">
          <a:off x="9516014" y="33777807"/>
          <a:ext cx="539151" cy="395378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116416</xdr:colOff>
      <xdr:row>172</xdr:row>
      <xdr:rowOff>177919</xdr:rowOff>
    </xdr:from>
    <xdr:to>
      <xdr:col>50</xdr:col>
      <xdr:colOff>75099</xdr:colOff>
      <xdr:row>175</xdr:row>
      <xdr:rowOff>42332</xdr:rowOff>
    </xdr:to>
    <xdr:cxnSp macro="">
      <xdr:nvCxnSpPr>
        <xdr:cNvPr id="270" name="Conector curvado 269"/>
        <xdr:cNvCxnSpPr/>
      </xdr:nvCxnSpPr>
      <xdr:spPr>
        <a:xfrm rot="5400000">
          <a:off x="9529801" y="33023784"/>
          <a:ext cx="435913" cy="360849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17972</xdr:colOff>
      <xdr:row>175</xdr:row>
      <xdr:rowOff>116816</xdr:rowOff>
    </xdr:from>
    <xdr:to>
      <xdr:col>54</xdr:col>
      <xdr:colOff>0</xdr:colOff>
      <xdr:row>177</xdr:row>
      <xdr:rowOff>119624</xdr:rowOff>
    </xdr:to>
    <xdr:cxnSp macro="">
      <xdr:nvCxnSpPr>
        <xdr:cNvPr id="271" name="Conector curvado 270"/>
        <xdr:cNvCxnSpPr/>
      </xdr:nvCxnSpPr>
      <xdr:spPr>
        <a:xfrm rot="10800000" flipV="1">
          <a:off x="9902406" y="33274599"/>
          <a:ext cx="575094" cy="371228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134790</xdr:colOff>
      <xdr:row>180</xdr:row>
      <xdr:rowOff>62901</xdr:rowOff>
    </xdr:from>
    <xdr:to>
      <xdr:col>60</xdr:col>
      <xdr:colOff>1</xdr:colOff>
      <xdr:row>181</xdr:row>
      <xdr:rowOff>154411</xdr:rowOff>
    </xdr:to>
    <xdr:cxnSp macro="">
      <xdr:nvCxnSpPr>
        <xdr:cNvPr id="272" name="Conector curvado 271"/>
        <xdr:cNvCxnSpPr/>
      </xdr:nvCxnSpPr>
      <xdr:spPr>
        <a:xfrm rot="10800000" flipV="1">
          <a:off x="11205356" y="34137241"/>
          <a:ext cx="458277" cy="280212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137584</xdr:colOff>
      <xdr:row>180</xdr:row>
      <xdr:rowOff>158748</xdr:rowOff>
    </xdr:from>
    <xdr:to>
      <xdr:col>65</xdr:col>
      <xdr:colOff>21168</xdr:colOff>
      <xdr:row>182</xdr:row>
      <xdr:rowOff>126999</xdr:rowOff>
    </xdr:to>
    <xdr:cxnSp macro="">
      <xdr:nvCxnSpPr>
        <xdr:cNvPr id="273" name="Conector curvado 272"/>
        <xdr:cNvCxnSpPr/>
      </xdr:nvCxnSpPr>
      <xdr:spPr>
        <a:xfrm rot="5400000">
          <a:off x="12573000" y="34491082"/>
          <a:ext cx="349251" cy="285750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127000</xdr:colOff>
      <xdr:row>183</xdr:row>
      <xdr:rowOff>63499</xdr:rowOff>
    </xdr:from>
    <xdr:to>
      <xdr:col>64</xdr:col>
      <xdr:colOff>133191</xdr:colOff>
      <xdr:row>185</xdr:row>
      <xdr:rowOff>179916</xdr:rowOff>
    </xdr:to>
    <xdr:cxnSp macro="">
      <xdr:nvCxnSpPr>
        <xdr:cNvPr id="277" name="Conector curvado 276"/>
        <xdr:cNvCxnSpPr/>
      </xdr:nvCxnSpPr>
      <xdr:spPr>
        <a:xfrm rot="5400000" flipH="1" flipV="1">
          <a:off x="12359137" y="34958945"/>
          <a:ext cx="476250" cy="408358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179917</xdr:colOff>
      <xdr:row>172</xdr:row>
      <xdr:rowOff>21167</xdr:rowOff>
    </xdr:from>
    <xdr:to>
      <xdr:col>41</xdr:col>
      <xdr:colOff>78053</xdr:colOff>
      <xdr:row>174</xdr:row>
      <xdr:rowOff>169993</xdr:rowOff>
    </xdr:to>
    <xdr:cxnSp macro="">
      <xdr:nvCxnSpPr>
        <xdr:cNvPr id="280" name="Conector curvado 279"/>
        <xdr:cNvCxnSpPr/>
      </xdr:nvCxnSpPr>
      <xdr:spPr>
        <a:xfrm rot="5400000" flipH="1" flipV="1">
          <a:off x="7605780" y="32843720"/>
          <a:ext cx="529826" cy="501386"/>
        </a:xfrm>
        <a:prstGeom prst="curvedConnector3">
          <a:avLst>
            <a:gd name="adj1" fmla="val 50000"/>
          </a:avLst>
        </a:prstGeom>
        <a:ln w="28575">
          <a:solidFill>
            <a:srgbClr val="0000FF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Q198"/>
  <sheetViews>
    <sheetView tabSelected="1" zoomScale="90" zoomScaleNormal="90" workbookViewId="0">
      <selection activeCell="AL127" sqref="AL127"/>
    </sheetView>
  </sheetViews>
  <sheetFormatPr baseColWidth="10" defaultColWidth="3" defaultRowHeight="14.25" x14ac:dyDescent="0.25"/>
  <cols>
    <col min="1" max="16384" width="3" style="14"/>
  </cols>
  <sheetData>
    <row r="1" spans="2:65" x14ac:dyDescent="0.25"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2:65" ht="15.75" thickBot="1" x14ac:dyDescent="0.3">
      <c r="L2" s="127" t="s">
        <v>92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AZ2" s="26"/>
      <c r="BA2" s="26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2:65" x14ac:dyDescent="0.25">
      <c r="B3" s="186" t="s">
        <v>0</v>
      </c>
      <c r="C3" s="187"/>
      <c r="D3" s="187"/>
      <c r="E3" s="187"/>
      <c r="F3" s="187"/>
      <c r="G3" s="187"/>
      <c r="H3" s="188"/>
      <c r="U3" s="42"/>
      <c r="V3" s="42"/>
      <c r="W3" s="42"/>
      <c r="X3" s="15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Z3" s="42"/>
      <c r="BB3" s="42"/>
      <c r="BD3" s="199">
        <f>AW18</f>
        <v>1.325</v>
      </c>
      <c r="BE3" s="42"/>
      <c r="BF3" s="42"/>
      <c r="BG3" s="42"/>
      <c r="BH3" s="42"/>
      <c r="BI3" s="42"/>
      <c r="BJ3" s="42"/>
      <c r="BK3" s="42"/>
      <c r="BL3" s="42"/>
      <c r="BM3" s="42"/>
    </row>
    <row r="4" spans="2:65" ht="14.25" customHeight="1" x14ac:dyDescent="0.25">
      <c r="B4" s="130"/>
      <c r="C4" s="131"/>
      <c r="D4" s="131"/>
      <c r="E4" s="131"/>
      <c r="F4" s="131"/>
      <c r="G4" s="131"/>
      <c r="H4" s="132"/>
      <c r="U4" s="42"/>
      <c r="V4" s="42"/>
      <c r="W4" s="42"/>
      <c r="X4" s="42"/>
      <c r="Y4" s="42"/>
      <c r="Z4" s="42"/>
      <c r="AA4" s="42"/>
      <c r="AB4" s="42"/>
      <c r="AC4" s="42"/>
      <c r="AD4" s="42"/>
      <c r="AE4" s="136">
        <f>D12</f>
        <v>1.2</v>
      </c>
      <c r="AF4" s="137"/>
      <c r="AG4" s="137"/>
      <c r="AH4" s="137"/>
      <c r="AI4" s="42"/>
      <c r="AJ4" s="42"/>
      <c r="AK4" s="42"/>
      <c r="AL4" s="136">
        <f>D13</f>
        <v>1.2</v>
      </c>
      <c r="AM4" s="136"/>
      <c r="AN4" s="136"/>
      <c r="AO4" s="136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B4" s="42"/>
      <c r="BD4" s="199"/>
      <c r="BE4" s="42"/>
      <c r="BF4" s="42"/>
      <c r="BG4" s="42"/>
      <c r="BH4" s="42"/>
      <c r="BI4" s="42"/>
      <c r="BJ4" s="42"/>
      <c r="BK4" s="42"/>
      <c r="BL4" s="42"/>
      <c r="BM4" s="42"/>
    </row>
    <row r="5" spans="2:65" ht="14.25" customHeight="1" x14ac:dyDescent="0.25">
      <c r="B5" s="130" t="s">
        <v>1</v>
      </c>
      <c r="C5" s="131"/>
      <c r="D5" s="131"/>
      <c r="E5" s="131"/>
      <c r="F5" s="131"/>
      <c r="G5" s="131"/>
      <c r="H5" s="132"/>
      <c r="I5" s="1"/>
      <c r="J5" s="1"/>
      <c r="K5" s="1"/>
      <c r="L5" s="1"/>
      <c r="U5" s="42"/>
      <c r="V5" s="42"/>
      <c r="W5" s="42"/>
      <c r="X5" s="42"/>
      <c r="Y5" s="42"/>
      <c r="Z5" s="42"/>
      <c r="AA5" s="42"/>
      <c r="AB5" s="42"/>
      <c r="AC5" s="42"/>
      <c r="AD5" s="42"/>
      <c r="AE5" s="137"/>
      <c r="AF5" s="137"/>
      <c r="AG5" s="137"/>
      <c r="AH5" s="137"/>
      <c r="AI5" s="42"/>
      <c r="AJ5" s="42"/>
      <c r="AK5" s="18"/>
      <c r="AL5" s="136"/>
      <c r="AM5" s="136"/>
      <c r="AN5" s="136"/>
      <c r="AO5" s="136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B5" s="42"/>
      <c r="BD5" s="199"/>
      <c r="BE5" s="42"/>
      <c r="BF5" s="42"/>
      <c r="BG5" s="42"/>
      <c r="BH5" s="42"/>
      <c r="BI5" s="42"/>
      <c r="BJ5" s="42"/>
      <c r="BK5" s="42"/>
      <c r="BL5" s="42"/>
      <c r="BM5" s="42"/>
    </row>
    <row r="6" spans="2:65" ht="14.25" customHeight="1" x14ac:dyDescent="0.25">
      <c r="B6" s="113" t="s">
        <v>2</v>
      </c>
      <c r="C6" s="114"/>
      <c r="D6" s="133">
        <v>210</v>
      </c>
      <c r="E6" s="133"/>
      <c r="F6" s="133"/>
      <c r="G6" s="133"/>
      <c r="H6" s="134"/>
      <c r="I6" s="1"/>
      <c r="J6" s="1"/>
      <c r="K6" s="1"/>
      <c r="L6" s="1"/>
      <c r="U6" s="42"/>
      <c r="V6" s="42"/>
      <c r="W6" s="42"/>
      <c r="X6" s="42"/>
      <c r="Y6" s="42"/>
      <c r="Z6" s="42"/>
      <c r="AA6" s="136">
        <f>D9</f>
        <v>0.25</v>
      </c>
      <c r="AB6" s="137"/>
      <c r="AC6" s="137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B6" s="42"/>
      <c r="BD6" s="199"/>
      <c r="BE6" s="42"/>
      <c r="BF6" s="42"/>
      <c r="BG6" s="42"/>
      <c r="BH6" s="42"/>
      <c r="BI6" s="42"/>
      <c r="BJ6" s="42"/>
      <c r="BK6" s="42"/>
      <c r="BL6" s="42"/>
      <c r="BM6" s="42"/>
    </row>
    <row r="7" spans="2:65" ht="15" x14ac:dyDescent="0.25">
      <c r="B7" s="113" t="s">
        <v>3</v>
      </c>
      <c r="C7" s="114"/>
      <c r="D7" s="133">
        <v>4200</v>
      </c>
      <c r="E7" s="133"/>
      <c r="F7" s="133"/>
      <c r="G7" s="133"/>
      <c r="H7" s="134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B7" s="42"/>
      <c r="BD7" s="199"/>
      <c r="BE7" s="42"/>
      <c r="BF7" s="42"/>
      <c r="BG7" s="42"/>
      <c r="BH7" s="42"/>
      <c r="BI7" s="42"/>
      <c r="BJ7" s="42"/>
      <c r="BK7" s="42"/>
      <c r="BL7" s="42"/>
      <c r="BM7" s="42"/>
    </row>
    <row r="8" spans="2:65" ht="15" x14ac:dyDescent="0.25">
      <c r="B8" s="130" t="s">
        <v>4</v>
      </c>
      <c r="C8" s="131"/>
      <c r="D8" s="131"/>
      <c r="E8" s="131"/>
      <c r="F8" s="131"/>
      <c r="G8" s="131"/>
      <c r="H8" s="132"/>
      <c r="I8" s="16"/>
      <c r="J8" s="17"/>
      <c r="K8" s="17"/>
      <c r="L8" s="17"/>
      <c r="U8" s="42"/>
      <c r="V8" s="42"/>
      <c r="W8" s="18"/>
      <c r="X8" s="18"/>
      <c r="Y8" s="18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</row>
    <row r="9" spans="2:65" ht="15" x14ac:dyDescent="0.25">
      <c r="B9" s="113" t="s">
        <v>5</v>
      </c>
      <c r="C9" s="114"/>
      <c r="D9" s="115">
        <v>0.25</v>
      </c>
      <c r="E9" s="116"/>
      <c r="F9" s="116"/>
      <c r="G9" s="116"/>
      <c r="H9" s="117"/>
      <c r="I9" s="16"/>
      <c r="J9" s="85" t="s">
        <v>9</v>
      </c>
      <c r="K9" s="85"/>
      <c r="L9" s="85"/>
      <c r="M9" s="85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19"/>
      <c r="AG9" s="19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136">
        <f>D12</f>
        <v>1.2</v>
      </c>
      <c r="AX9" s="137"/>
      <c r="AY9" s="137"/>
      <c r="AZ9" s="137"/>
      <c r="BA9" s="42"/>
      <c r="BB9" s="42"/>
      <c r="BD9" s="201">
        <f>AR18</f>
        <v>2.0499999999999998</v>
      </c>
      <c r="BE9" s="42"/>
      <c r="BF9" s="42"/>
      <c r="BG9" s="42"/>
      <c r="BH9" s="42"/>
      <c r="BI9" s="42"/>
      <c r="BJ9" s="42"/>
      <c r="BK9" s="42"/>
      <c r="BL9" s="42"/>
      <c r="BM9" s="42"/>
    </row>
    <row r="10" spans="2:65" ht="15" x14ac:dyDescent="0.25">
      <c r="B10" s="113" t="s">
        <v>6</v>
      </c>
      <c r="C10" s="114"/>
      <c r="D10" s="189">
        <v>0.17</v>
      </c>
      <c r="E10" s="190"/>
      <c r="F10" s="190"/>
      <c r="G10" s="190"/>
      <c r="H10" s="191"/>
      <c r="J10" s="85" t="s">
        <v>8</v>
      </c>
      <c r="K10" s="85"/>
      <c r="L10" s="85"/>
      <c r="M10" s="85"/>
      <c r="N10" s="85"/>
      <c r="O10" s="85"/>
      <c r="U10" s="202">
        <f>D10</f>
        <v>0.17</v>
      </c>
      <c r="V10" s="137"/>
      <c r="W10" s="137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137"/>
      <c r="AX10" s="137"/>
      <c r="AY10" s="137"/>
      <c r="AZ10" s="137"/>
      <c r="BA10" s="42"/>
      <c r="BB10" s="42"/>
      <c r="BD10" s="201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2:65" ht="15" x14ac:dyDescent="0.25">
      <c r="B11" s="113" t="s">
        <v>7</v>
      </c>
      <c r="C11" s="114"/>
      <c r="D11" s="115">
        <v>1.2</v>
      </c>
      <c r="E11" s="116"/>
      <c r="F11" s="116"/>
      <c r="G11" s="116"/>
      <c r="H11" s="117"/>
      <c r="J11" s="85" t="s">
        <v>24</v>
      </c>
      <c r="K11" s="85"/>
      <c r="L11" s="85"/>
      <c r="M11" s="85"/>
      <c r="N11" s="85"/>
      <c r="O11" s="85"/>
      <c r="P11" s="85"/>
      <c r="Q11" s="85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D11" s="201"/>
      <c r="BE11" s="42"/>
      <c r="BF11" s="42"/>
      <c r="BG11" s="42"/>
      <c r="BH11" s="42"/>
      <c r="BI11" s="42"/>
      <c r="BJ11" s="42"/>
      <c r="BK11" s="42"/>
      <c r="BL11" s="42"/>
      <c r="BM11" s="42"/>
    </row>
    <row r="12" spans="2:65" ht="15" x14ac:dyDescent="0.25">
      <c r="B12" s="113" t="s">
        <v>97</v>
      </c>
      <c r="C12" s="114"/>
      <c r="D12" s="115">
        <v>1.2</v>
      </c>
      <c r="E12" s="116"/>
      <c r="F12" s="116"/>
      <c r="G12" s="116"/>
      <c r="H12" s="117"/>
      <c r="J12" s="85" t="s">
        <v>96</v>
      </c>
      <c r="K12" s="85"/>
      <c r="L12" s="85"/>
      <c r="M12" s="85"/>
      <c r="N12" s="85"/>
      <c r="O12" s="85"/>
      <c r="P12" s="85"/>
      <c r="Q12" s="85"/>
      <c r="R12" s="15"/>
      <c r="U12" s="42"/>
      <c r="V12" s="42"/>
      <c r="W12" s="42"/>
      <c r="X12" s="42"/>
      <c r="Y12" s="42"/>
      <c r="Z12" s="42"/>
      <c r="AA12" s="42"/>
      <c r="AB12" s="42"/>
      <c r="AC12" s="78" t="s">
        <v>93</v>
      </c>
      <c r="AD12" s="78"/>
      <c r="AE12" s="78"/>
      <c r="AF12" s="78"/>
      <c r="AG12" s="42"/>
      <c r="AH12" s="42"/>
      <c r="AI12" s="42"/>
      <c r="AJ12" s="42"/>
      <c r="AK12" s="42"/>
      <c r="AL12" s="42"/>
      <c r="AM12" s="42"/>
      <c r="AN12" s="78" t="s">
        <v>94</v>
      </c>
      <c r="AO12" s="78"/>
      <c r="AP12" s="78"/>
      <c r="AQ12" s="78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D12" s="201"/>
      <c r="BE12" s="42"/>
      <c r="BF12" s="42"/>
      <c r="BG12" s="42"/>
      <c r="BH12" s="42"/>
      <c r="BI12" s="42"/>
      <c r="BJ12" s="42"/>
      <c r="BK12" s="42"/>
      <c r="BL12" s="42"/>
      <c r="BM12" s="42"/>
    </row>
    <row r="13" spans="2:65" ht="15" x14ac:dyDescent="0.25">
      <c r="B13" s="113" t="s">
        <v>98</v>
      </c>
      <c r="C13" s="114"/>
      <c r="D13" s="115">
        <v>1.2</v>
      </c>
      <c r="E13" s="116"/>
      <c r="F13" s="116"/>
      <c r="G13" s="116"/>
      <c r="H13" s="117"/>
      <c r="I13" s="42"/>
      <c r="J13" s="85" t="s">
        <v>99</v>
      </c>
      <c r="K13" s="85"/>
      <c r="L13" s="85"/>
      <c r="M13" s="85"/>
      <c r="N13" s="85"/>
      <c r="O13" s="85"/>
      <c r="P13" s="85"/>
      <c r="Q13" s="85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D13" s="201"/>
      <c r="BE13" s="42"/>
      <c r="BF13" s="42"/>
      <c r="BG13" s="42"/>
      <c r="BH13" s="42"/>
      <c r="BI13" s="42"/>
      <c r="BJ13" s="42"/>
      <c r="BK13" s="42"/>
      <c r="BL13" s="42"/>
      <c r="BM13" s="42"/>
    </row>
    <row r="14" spans="2:65" ht="15" x14ac:dyDescent="0.25">
      <c r="B14" s="113" t="s">
        <v>88</v>
      </c>
      <c r="C14" s="114"/>
      <c r="D14" s="115">
        <v>2.7</v>
      </c>
      <c r="E14" s="116"/>
      <c r="F14" s="116"/>
      <c r="G14" s="116"/>
      <c r="H14" s="117"/>
      <c r="J14" s="85" t="s">
        <v>90</v>
      </c>
      <c r="K14" s="85"/>
      <c r="L14" s="85"/>
      <c r="M14" s="85"/>
      <c r="N14" s="85"/>
      <c r="O14" s="85"/>
      <c r="P14" s="85"/>
      <c r="Q14" s="85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</row>
    <row r="15" spans="2:65" ht="15" x14ac:dyDescent="0.25">
      <c r="B15" s="113" t="s">
        <v>89</v>
      </c>
      <c r="C15" s="114"/>
      <c r="D15" s="115">
        <v>4.45</v>
      </c>
      <c r="E15" s="116"/>
      <c r="F15" s="116"/>
      <c r="G15" s="116"/>
      <c r="H15" s="117"/>
      <c r="J15" s="85" t="s">
        <v>91</v>
      </c>
      <c r="K15" s="85"/>
      <c r="L15" s="85"/>
      <c r="M15" s="85"/>
      <c r="N15" s="85"/>
      <c r="O15" s="85"/>
      <c r="P15" s="85"/>
      <c r="Q15" s="85"/>
      <c r="S15" s="15"/>
      <c r="T15" s="15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D15" s="199">
        <f>AK18</f>
        <v>1.325</v>
      </c>
      <c r="BE15" s="42"/>
      <c r="BF15" s="42"/>
      <c r="BG15" s="42"/>
      <c r="BH15" s="42"/>
      <c r="BI15" s="42"/>
      <c r="BJ15" s="42"/>
      <c r="BK15" s="42"/>
      <c r="BL15" s="42"/>
      <c r="BM15" s="42"/>
    </row>
    <row r="16" spans="2:65" ht="15" x14ac:dyDescent="0.25">
      <c r="B16" s="113" t="s">
        <v>21</v>
      </c>
      <c r="C16" s="114"/>
      <c r="D16" s="115">
        <v>0.4</v>
      </c>
      <c r="E16" s="116"/>
      <c r="F16" s="116"/>
      <c r="G16" s="116"/>
      <c r="H16" s="117"/>
      <c r="J16" s="85" t="s">
        <v>22</v>
      </c>
      <c r="K16" s="85"/>
      <c r="L16" s="85"/>
      <c r="M16" s="85"/>
      <c r="N16" s="85"/>
      <c r="O16" s="85"/>
      <c r="P16" s="85"/>
      <c r="Q16" s="85"/>
      <c r="R16" s="85"/>
      <c r="T16" s="42"/>
      <c r="U16" s="42"/>
      <c r="V16" s="42"/>
      <c r="W16" s="42"/>
      <c r="X16" s="42"/>
      <c r="Y16" s="42"/>
      <c r="Z16" s="42"/>
      <c r="AA16" s="195">
        <f>D14</f>
        <v>2.7</v>
      </c>
      <c r="AB16" s="195"/>
      <c r="AC16" s="195"/>
      <c r="AD16" s="195"/>
      <c r="AE16" s="195"/>
      <c r="AF16" s="195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200">
        <f>D15</f>
        <v>4.45</v>
      </c>
      <c r="AR16" s="200"/>
      <c r="AS16" s="200"/>
      <c r="AT16" s="200"/>
      <c r="AU16" s="200"/>
      <c r="AV16" s="48"/>
      <c r="AW16" s="46"/>
      <c r="AX16" s="42"/>
      <c r="AY16" s="42"/>
      <c r="AZ16" s="42"/>
      <c r="BA16" s="42"/>
      <c r="BB16" s="42"/>
      <c r="BD16" s="199"/>
      <c r="BE16" s="42"/>
      <c r="BF16" s="42"/>
      <c r="BG16" s="42"/>
      <c r="BH16" s="42"/>
      <c r="BI16" s="42"/>
      <c r="BJ16" s="42"/>
      <c r="BK16" s="42"/>
      <c r="BL16" s="42"/>
      <c r="BM16" s="42"/>
    </row>
    <row r="17" spans="2:66" ht="15" x14ac:dyDescent="0.25">
      <c r="B17" s="113" t="s">
        <v>10</v>
      </c>
      <c r="C17" s="114"/>
      <c r="D17" s="115">
        <v>0.25</v>
      </c>
      <c r="E17" s="116"/>
      <c r="F17" s="116"/>
      <c r="G17" s="116"/>
      <c r="H17" s="117"/>
      <c r="J17" s="85" t="s">
        <v>87</v>
      </c>
      <c r="K17" s="85"/>
      <c r="L17" s="85"/>
      <c r="M17" s="85"/>
      <c r="N17" s="85"/>
      <c r="O17" s="85"/>
      <c r="T17" s="15"/>
      <c r="U17" s="15"/>
      <c r="V17" s="42"/>
      <c r="W17" s="42"/>
      <c r="X17" s="42"/>
      <c r="Y17" s="42"/>
      <c r="Z17" s="50"/>
      <c r="AA17" s="195"/>
      <c r="AB17" s="195"/>
      <c r="AC17" s="195"/>
      <c r="AD17" s="195"/>
      <c r="AE17" s="195"/>
      <c r="AF17" s="195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200"/>
      <c r="AR17" s="200"/>
      <c r="AS17" s="200"/>
      <c r="AT17" s="200"/>
      <c r="AU17" s="200"/>
      <c r="AV17" s="48"/>
      <c r="AW17" s="46"/>
      <c r="AX17" s="42"/>
      <c r="AY17" s="42"/>
      <c r="AZ17" s="42"/>
      <c r="BA17" s="42"/>
      <c r="BB17" s="49"/>
      <c r="BD17" s="199"/>
      <c r="BE17" s="42"/>
      <c r="BF17" s="42"/>
      <c r="BG17" s="42"/>
      <c r="BH17" s="42"/>
      <c r="BI17" s="42"/>
      <c r="BJ17" s="42"/>
      <c r="BK17" s="42"/>
      <c r="BL17" s="42"/>
      <c r="BM17" s="42"/>
    </row>
    <row r="18" spans="2:66" ht="15.75" customHeight="1" thickBot="1" x14ac:dyDescent="0.3">
      <c r="B18" s="119" t="s">
        <v>18</v>
      </c>
      <c r="C18" s="120"/>
      <c r="D18" s="121">
        <v>0.4</v>
      </c>
      <c r="E18" s="122"/>
      <c r="F18" s="122"/>
      <c r="G18" s="122"/>
      <c r="H18" s="123"/>
      <c r="J18" s="85" t="s">
        <v>19</v>
      </c>
      <c r="K18" s="85"/>
      <c r="L18" s="85"/>
      <c r="M18" s="85"/>
      <c r="N18" s="85"/>
      <c r="O18" s="85"/>
      <c r="P18" s="85"/>
      <c r="Q18" s="85"/>
      <c r="R18" s="85"/>
      <c r="S18" s="85"/>
      <c r="T18" s="42"/>
      <c r="U18" s="42"/>
      <c r="V18" s="45"/>
      <c r="W18" s="45"/>
      <c r="X18" s="21"/>
      <c r="Y18" s="21"/>
      <c r="Z18" s="136">
        <f>D14-D12+D16/2</f>
        <v>1.7000000000000002</v>
      </c>
      <c r="AA18" s="136"/>
      <c r="AB18" s="136"/>
      <c r="AC18" s="21"/>
      <c r="AD18" s="21"/>
      <c r="AE18" s="192">
        <f>D12+D17/2</f>
        <v>1.325</v>
      </c>
      <c r="AF18" s="192"/>
      <c r="AG18" s="192"/>
      <c r="AH18" s="192"/>
      <c r="AI18" s="192"/>
      <c r="AJ18" s="42"/>
      <c r="AK18" s="203">
        <f>D13+D17/2</f>
        <v>1.325</v>
      </c>
      <c r="AL18" s="203"/>
      <c r="AM18" s="203"/>
      <c r="AN18" s="203"/>
      <c r="AO18" s="203"/>
      <c r="AP18" s="21"/>
      <c r="AQ18" s="21"/>
      <c r="AR18" s="136">
        <f>AQ16-D12-D13</f>
        <v>2.0499999999999998</v>
      </c>
      <c r="AS18" s="136"/>
      <c r="AT18" s="136"/>
      <c r="AU18" s="21"/>
      <c r="AV18" s="21"/>
      <c r="AW18" s="192">
        <f>D12+D17/2</f>
        <v>1.325</v>
      </c>
      <c r="AX18" s="192"/>
      <c r="AY18" s="192"/>
      <c r="AZ18" s="192"/>
      <c r="BA18" s="192"/>
      <c r="BB18" s="49"/>
      <c r="BD18" s="199"/>
      <c r="BE18" s="42"/>
      <c r="BF18" s="42"/>
      <c r="BG18" s="42"/>
      <c r="BH18" s="42"/>
      <c r="BI18" s="42"/>
      <c r="BJ18" s="42"/>
      <c r="BK18" s="42"/>
      <c r="BL18" s="42"/>
      <c r="BM18" s="42"/>
    </row>
    <row r="19" spans="2:66" ht="14.25" customHeight="1" x14ac:dyDescent="0.25">
      <c r="K19" s="2"/>
      <c r="L19" s="2"/>
      <c r="M19" s="2"/>
      <c r="N19" s="2"/>
      <c r="O19" s="2"/>
      <c r="P19" s="2"/>
      <c r="Q19" s="2"/>
      <c r="T19" s="42"/>
      <c r="U19" s="42"/>
      <c r="V19" s="42"/>
      <c r="W19" s="42"/>
      <c r="X19" s="42"/>
      <c r="Y19" s="18"/>
      <c r="Z19" s="136"/>
      <c r="AA19" s="136"/>
      <c r="AB19" s="136"/>
      <c r="AC19" s="42"/>
      <c r="AD19" s="42"/>
      <c r="AE19" s="192"/>
      <c r="AF19" s="192"/>
      <c r="AG19" s="192"/>
      <c r="AH19" s="192"/>
      <c r="AI19" s="192"/>
      <c r="AJ19" s="42"/>
      <c r="AK19" s="203"/>
      <c r="AL19" s="203"/>
      <c r="AM19" s="203"/>
      <c r="AN19" s="203"/>
      <c r="AO19" s="203"/>
      <c r="AP19" s="42"/>
      <c r="AQ19" s="42"/>
      <c r="AR19" s="136"/>
      <c r="AS19" s="136"/>
      <c r="AT19" s="136"/>
      <c r="AU19" s="18"/>
      <c r="AV19" s="22"/>
      <c r="AW19" s="192"/>
      <c r="AX19" s="192"/>
      <c r="AY19" s="192"/>
      <c r="AZ19" s="192"/>
      <c r="BA19" s="192"/>
      <c r="BB19" s="42"/>
      <c r="BD19" s="199"/>
      <c r="BE19" s="42"/>
      <c r="BF19" s="42"/>
      <c r="BG19" s="42"/>
      <c r="BH19" s="42"/>
      <c r="BI19" s="42"/>
      <c r="BJ19" s="42"/>
      <c r="BK19" s="42"/>
      <c r="BL19" s="42"/>
      <c r="BM19" s="42"/>
    </row>
    <row r="20" spans="2:66" s="42" customFormat="1" ht="14.25" customHeight="1" x14ac:dyDescent="0.25">
      <c r="B20" s="129" t="s">
        <v>95</v>
      </c>
      <c r="C20" s="129"/>
      <c r="D20" s="129"/>
      <c r="E20" s="129"/>
      <c r="F20" s="129"/>
      <c r="G20" s="129"/>
      <c r="H20" s="129"/>
      <c r="I20" s="129"/>
      <c r="J20" s="129"/>
      <c r="K20" s="2"/>
      <c r="L20" s="2"/>
      <c r="M20" s="2"/>
      <c r="N20" s="2"/>
      <c r="O20" s="2"/>
      <c r="P20" s="2"/>
      <c r="Q20" s="2"/>
      <c r="Y20" s="18"/>
      <c r="Z20" s="43"/>
      <c r="AA20" s="43"/>
      <c r="AB20" s="43"/>
      <c r="AE20" s="44"/>
      <c r="AF20" s="44"/>
      <c r="AG20" s="44"/>
      <c r="AH20" s="44"/>
      <c r="AI20" s="44"/>
      <c r="AK20" s="47"/>
      <c r="AL20" s="47"/>
      <c r="AM20" s="47"/>
      <c r="AN20" s="47"/>
      <c r="AO20" s="47"/>
      <c r="AR20" s="43"/>
      <c r="AS20" s="43"/>
      <c r="AT20" s="43"/>
      <c r="AU20" s="18"/>
      <c r="AV20" s="22"/>
      <c r="AW20" s="44"/>
      <c r="AX20" s="44"/>
      <c r="AY20" s="44"/>
      <c r="AZ20" s="44"/>
      <c r="BA20" s="44"/>
      <c r="BD20" s="52"/>
    </row>
    <row r="21" spans="2:66" s="42" customFormat="1" ht="14.25" customHeight="1" x14ac:dyDescent="0.25">
      <c r="B21" s="93" t="s">
        <v>93</v>
      </c>
      <c r="C21" s="93"/>
      <c r="D21" s="93"/>
      <c r="E21" s="93"/>
      <c r="M21" s="2"/>
      <c r="N21" s="2"/>
      <c r="O21" s="2"/>
      <c r="P21" s="2"/>
      <c r="Q21" s="2"/>
      <c r="V21" s="25"/>
      <c r="X21" s="93" t="s">
        <v>94</v>
      </c>
      <c r="Y21" s="93"/>
      <c r="Z21" s="93"/>
      <c r="AA21" s="93"/>
      <c r="AI21" s="2"/>
      <c r="AJ21" s="2"/>
      <c r="AK21" s="2"/>
      <c r="AL21" s="2"/>
      <c r="AM21" s="2"/>
      <c r="AR21" s="43"/>
      <c r="AS21" s="43"/>
      <c r="AT21" s="43"/>
      <c r="AU21" s="18"/>
      <c r="AV21" s="22"/>
      <c r="AW21" s="44"/>
      <c r="AX21" s="44"/>
      <c r="AY21" s="44"/>
      <c r="AZ21" s="44"/>
      <c r="BA21" s="44"/>
      <c r="BD21" s="51"/>
    </row>
    <row r="22" spans="2:66" ht="14.25" customHeight="1" x14ac:dyDescent="0.25">
      <c r="B22" s="118" t="s">
        <v>20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T22" s="42"/>
      <c r="U22" s="42"/>
      <c r="V22" s="25"/>
      <c r="W22" s="42"/>
      <c r="X22" s="118" t="s">
        <v>100</v>
      </c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</row>
    <row r="23" spans="2:66" ht="14.25" customHeight="1" x14ac:dyDescent="0.25">
      <c r="T23" s="42"/>
      <c r="U23" s="42"/>
      <c r="V23" s="25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</row>
    <row r="24" spans="2:66" ht="14.25" customHeight="1" x14ac:dyDescent="0.25">
      <c r="V24" s="25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H24" s="26"/>
      <c r="BI24" s="26"/>
      <c r="BJ24" s="26"/>
      <c r="BK24" s="26"/>
      <c r="BL24" s="26"/>
      <c r="BM24" s="26"/>
      <c r="BN24" s="26"/>
    </row>
    <row r="25" spans="2:66" ht="14.25" customHeight="1" x14ac:dyDescent="0.25">
      <c r="V25" s="25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</row>
    <row r="26" spans="2:66" ht="14.25" customHeight="1" x14ac:dyDescent="0.25">
      <c r="B26" s="84" t="s">
        <v>13</v>
      </c>
      <c r="C26" s="84"/>
      <c r="D26" s="101">
        <f>D14</f>
        <v>2.7</v>
      </c>
      <c r="E26" s="101"/>
      <c r="F26" s="139" t="s">
        <v>12</v>
      </c>
      <c r="G26" s="139"/>
      <c r="H26" s="139"/>
      <c r="I26" s="84" t="s">
        <v>13</v>
      </c>
      <c r="J26" s="84"/>
      <c r="K26" s="101">
        <f>D14</f>
        <v>2.7</v>
      </c>
      <c r="L26" s="101"/>
      <c r="V26" s="25"/>
      <c r="X26" s="84" t="s">
        <v>13</v>
      </c>
      <c r="Y26" s="84"/>
      <c r="Z26" s="101">
        <f>D15</f>
        <v>4.45</v>
      </c>
      <c r="AA26" s="101"/>
      <c r="AB26" s="139" t="s">
        <v>12</v>
      </c>
      <c r="AC26" s="139"/>
      <c r="AD26" s="139"/>
      <c r="AE26" s="84" t="s">
        <v>13</v>
      </c>
      <c r="AF26" s="84"/>
      <c r="AG26" s="101">
        <f>D15</f>
        <v>4.45</v>
      </c>
      <c r="AH26" s="101"/>
      <c r="AI26" s="42"/>
      <c r="AJ26" s="42"/>
      <c r="AK26" s="42"/>
      <c r="AL26" s="42"/>
      <c r="AM26" s="42"/>
      <c r="AN26" s="42"/>
      <c r="AO26" s="42"/>
      <c r="AP26" s="42"/>
      <c r="AQ26" s="42"/>
    </row>
    <row r="27" spans="2:66" ht="14.25" customHeight="1" x14ac:dyDescent="0.25">
      <c r="B27" s="84"/>
      <c r="C27" s="84"/>
      <c r="D27" s="90">
        <v>25</v>
      </c>
      <c r="E27" s="90"/>
      <c r="F27" s="139"/>
      <c r="G27" s="139"/>
      <c r="H27" s="139"/>
      <c r="I27" s="84"/>
      <c r="J27" s="84"/>
      <c r="K27" s="90">
        <v>20</v>
      </c>
      <c r="L27" s="90"/>
      <c r="V27" s="25"/>
      <c r="X27" s="84"/>
      <c r="Y27" s="84"/>
      <c r="Z27" s="90">
        <v>25</v>
      </c>
      <c r="AA27" s="90"/>
      <c r="AB27" s="139"/>
      <c r="AC27" s="139"/>
      <c r="AD27" s="139"/>
      <c r="AE27" s="84"/>
      <c r="AF27" s="84"/>
      <c r="AG27" s="90">
        <v>20</v>
      </c>
      <c r="AH27" s="90"/>
      <c r="AI27" s="42"/>
      <c r="AJ27" s="42"/>
      <c r="AK27" s="42"/>
      <c r="AL27" s="42"/>
      <c r="AM27" s="42"/>
      <c r="AN27" s="42"/>
      <c r="AO27" s="42"/>
      <c r="AP27" s="42"/>
      <c r="AQ27" s="42"/>
    </row>
    <row r="28" spans="2:66" ht="14.25" customHeight="1" x14ac:dyDescent="0.25">
      <c r="B28" s="140" t="s">
        <v>13</v>
      </c>
      <c r="C28" s="140"/>
      <c r="D28" s="141">
        <f>ROUND(D14/D27,2)</f>
        <v>0.11</v>
      </c>
      <c r="E28" s="141"/>
      <c r="F28" s="141"/>
      <c r="G28" s="78" t="s">
        <v>12</v>
      </c>
      <c r="H28" s="78"/>
      <c r="J28" s="140" t="s">
        <v>13</v>
      </c>
      <c r="K28" s="140"/>
      <c r="L28" s="141">
        <f>ROUND(D14/K27,2)</f>
        <v>0.14000000000000001</v>
      </c>
      <c r="M28" s="141"/>
      <c r="N28" s="141"/>
      <c r="O28" s="82" t="s">
        <v>14</v>
      </c>
      <c r="P28" s="82"/>
      <c r="Q28" s="82"/>
      <c r="R28" s="82"/>
      <c r="S28" s="82"/>
      <c r="T28" s="82"/>
      <c r="U28" s="82"/>
      <c r="V28" s="29"/>
      <c r="X28" s="140" t="s">
        <v>13</v>
      </c>
      <c r="Y28" s="140"/>
      <c r="Z28" s="141">
        <f>ROUND(D15/Z27,2)</f>
        <v>0.18</v>
      </c>
      <c r="AA28" s="141"/>
      <c r="AB28" s="141"/>
      <c r="AC28" s="78" t="s">
        <v>12</v>
      </c>
      <c r="AD28" s="78"/>
      <c r="AE28" s="42"/>
      <c r="AF28" s="140" t="s">
        <v>13</v>
      </c>
      <c r="AG28" s="140"/>
      <c r="AH28" s="141">
        <f>ROUND(D15/AG27,2)</f>
        <v>0.22</v>
      </c>
      <c r="AI28" s="141"/>
      <c r="AJ28" s="141"/>
      <c r="AK28" s="82" t="s">
        <v>14</v>
      </c>
      <c r="AL28" s="82"/>
      <c r="AM28" s="82"/>
      <c r="AN28" s="82"/>
      <c r="AO28" s="82"/>
      <c r="AP28" s="82"/>
      <c r="AQ28" s="82"/>
      <c r="BH28" s="19"/>
    </row>
    <row r="29" spans="2:66" ht="14.25" customHeight="1" x14ac:dyDescent="0.25">
      <c r="B29" s="23"/>
      <c r="C29" s="185">
        <v>0.12</v>
      </c>
      <c r="D29" s="185"/>
      <c r="E29" s="185"/>
      <c r="F29" s="185"/>
      <c r="G29" s="185"/>
      <c r="H29" s="185"/>
      <c r="I29" s="185"/>
      <c r="J29" s="185"/>
      <c r="K29" s="185"/>
      <c r="L29" s="185"/>
      <c r="M29" s="24"/>
      <c r="V29" s="25"/>
      <c r="X29" s="23"/>
      <c r="Y29" s="185">
        <v>0.2</v>
      </c>
      <c r="Z29" s="185"/>
      <c r="AA29" s="185"/>
      <c r="AB29" s="185"/>
      <c r="AC29" s="185"/>
      <c r="AD29" s="185"/>
      <c r="AE29" s="185"/>
      <c r="AF29" s="185"/>
      <c r="AG29" s="185"/>
      <c r="AH29" s="185"/>
      <c r="AI29" s="24"/>
      <c r="AJ29" s="42"/>
      <c r="AK29" s="42"/>
      <c r="AL29" s="42"/>
      <c r="AM29" s="42"/>
      <c r="AN29" s="42"/>
      <c r="AO29" s="42"/>
      <c r="AP29" s="42"/>
      <c r="AQ29" s="42"/>
      <c r="BH29" s="42"/>
    </row>
    <row r="30" spans="2:66" ht="14.25" customHeight="1" x14ac:dyDescent="0.25"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24"/>
      <c r="V30" s="25"/>
      <c r="X30" s="42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24"/>
      <c r="AJ30" s="42"/>
      <c r="AK30" s="42"/>
      <c r="AL30" s="42"/>
      <c r="AM30" s="42"/>
      <c r="AN30" s="42"/>
      <c r="AO30" s="42"/>
      <c r="AP30" s="42"/>
      <c r="AQ30" s="42"/>
      <c r="BH30" s="19"/>
      <c r="BI30" s="19"/>
    </row>
    <row r="31" spans="2:66" ht="14.25" customHeight="1" x14ac:dyDescent="0.25">
      <c r="B31" s="118" t="s">
        <v>101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3"/>
      <c r="P31" s="3"/>
      <c r="Q31" s="3"/>
      <c r="R31" s="3"/>
      <c r="S31" s="3"/>
      <c r="T31" s="3"/>
      <c r="U31" s="3"/>
      <c r="V31" s="4"/>
      <c r="W31" s="3"/>
      <c r="X31" s="118" t="s">
        <v>102</v>
      </c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3"/>
      <c r="AL31" s="3"/>
      <c r="AM31" s="3"/>
      <c r="AN31" s="3"/>
      <c r="AO31" s="3"/>
      <c r="AP31" s="3"/>
      <c r="AQ31" s="3"/>
      <c r="BH31" s="19"/>
      <c r="BI31" s="19"/>
    </row>
    <row r="32" spans="2:66" ht="15" x14ac:dyDescent="0.25">
      <c r="L32" s="25"/>
      <c r="M32" s="3"/>
      <c r="N32" s="3"/>
      <c r="V32" s="25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25"/>
      <c r="AI32" s="3"/>
      <c r="AJ32" s="3"/>
      <c r="AK32" s="42"/>
      <c r="AL32" s="42"/>
      <c r="AM32" s="42"/>
      <c r="AN32" s="42"/>
      <c r="AO32" s="42"/>
      <c r="AP32" s="42"/>
      <c r="AQ32" s="42"/>
      <c r="BH32" s="42"/>
      <c r="BI32" s="42"/>
    </row>
    <row r="33" spans="2:65" ht="15" x14ac:dyDescent="0.25">
      <c r="L33" s="25"/>
      <c r="M33" s="45"/>
      <c r="V33" s="25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25"/>
      <c r="AI33" s="45"/>
      <c r="AJ33" s="42"/>
      <c r="AK33" s="42"/>
      <c r="AL33" s="42"/>
      <c r="AM33" s="42"/>
      <c r="AN33" s="42"/>
      <c r="AO33" s="42"/>
      <c r="AP33" s="42"/>
      <c r="AQ33" s="42"/>
      <c r="BH33" s="19"/>
      <c r="BI33" s="19"/>
    </row>
    <row r="34" spans="2:65" x14ac:dyDescent="0.25">
      <c r="L34" s="25"/>
      <c r="M34" s="45"/>
      <c r="V34" s="25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25"/>
      <c r="AI34" s="45"/>
      <c r="AJ34" s="42"/>
      <c r="AK34" s="42"/>
      <c r="AL34" s="42"/>
      <c r="AM34" s="42"/>
      <c r="AN34" s="42"/>
      <c r="AO34" s="42"/>
      <c r="AP34" s="42"/>
      <c r="AQ34" s="42"/>
    </row>
    <row r="35" spans="2:65" x14ac:dyDescent="0.25">
      <c r="C35" s="88" t="s">
        <v>11</v>
      </c>
      <c r="D35" s="88"/>
      <c r="E35" s="101">
        <f>D9</f>
        <v>0.25</v>
      </c>
      <c r="F35" s="101"/>
      <c r="G35" s="101"/>
      <c r="H35" s="101"/>
      <c r="I35" s="101"/>
      <c r="L35" s="25"/>
      <c r="M35" s="45"/>
      <c r="O35" s="84" t="s">
        <v>16</v>
      </c>
      <c r="P35" s="84"/>
      <c r="Q35" s="101">
        <f>C29</f>
        <v>0.12</v>
      </c>
      <c r="R35" s="101"/>
      <c r="S35" s="88" t="s">
        <v>17</v>
      </c>
      <c r="T35" s="101">
        <f>D10</f>
        <v>0.17</v>
      </c>
      <c r="U35" s="101"/>
      <c r="V35" s="25"/>
      <c r="X35" s="42"/>
      <c r="Y35" s="88" t="s">
        <v>11</v>
      </c>
      <c r="Z35" s="88"/>
      <c r="AA35" s="101">
        <f>D9</f>
        <v>0.25</v>
      </c>
      <c r="AB35" s="101"/>
      <c r="AC35" s="101"/>
      <c r="AD35" s="101"/>
      <c r="AE35" s="101"/>
      <c r="AF35" s="42"/>
      <c r="AG35" s="42"/>
      <c r="AH35" s="25"/>
      <c r="AI35" s="45"/>
      <c r="AJ35" s="42"/>
      <c r="AK35" s="84" t="s">
        <v>16</v>
      </c>
      <c r="AL35" s="84"/>
      <c r="AM35" s="101">
        <f>Y29</f>
        <v>0.2</v>
      </c>
      <c r="AN35" s="101"/>
      <c r="AO35" s="88" t="s">
        <v>17</v>
      </c>
      <c r="AP35" s="101">
        <f>D10</f>
        <v>0.17</v>
      </c>
      <c r="AQ35" s="101"/>
    </row>
    <row r="36" spans="2:65" x14ac:dyDescent="0.25">
      <c r="C36" s="88"/>
      <c r="D36" s="88"/>
      <c r="E36" s="87" t="str">
        <f>"√"&amp;D9&amp;"² + "&amp;D10&amp;"²"</f>
        <v>√0.25² + 0.17²</v>
      </c>
      <c r="F36" s="87"/>
      <c r="G36" s="87"/>
      <c r="H36" s="87"/>
      <c r="I36" s="87"/>
      <c r="L36" s="25"/>
      <c r="M36" s="45"/>
      <c r="O36" s="84"/>
      <c r="P36" s="84"/>
      <c r="Q36" s="138">
        <f>E37</f>
        <v>0.82692650206952811</v>
      </c>
      <c r="R36" s="138"/>
      <c r="S36" s="88"/>
      <c r="T36" s="90">
        <v>2</v>
      </c>
      <c r="U36" s="90"/>
      <c r="V36" s="25"/>
      <c r="X36" s="42"/>
      <c r="Y36" s="88"/>
      <c r="Z36" s="88"/>
      <c r="AA36" s="87" t="str">
        <f>"√"&amp;D9&amp;"² + "&amp;D10&amp;"²"</f>
        <v>√0.25² + 0.17²</v>
      </c>
      <c r="AB36" s="87"/>
      <c r="AC36" s="87"/>
      <c r="AD36" s="87"/>
      <c r="AE36" s="87"/>
      <c r="AF36" s="42"/>
      <c r="AG36" s="42"/>
      <c r="AH36" s="25"/>
      <c r="AI36" s="45"/>
      <c r="AJ36" s="42"/>
      <c r="AK36" s="84"/>
      <c r="AL36" s="84"/>
      <c r="AM36" s="138">
        <f>AA37</f>
        <v>0.82692650206952811</v>
      </c>
      <c r="AN36" s="138"/>
      <c r="AO36" s="88"/>
      <c r="AP36" s="90">
        <v>2</v>
      </c>
      <c r="AQ36" s="90"/>
    </row>
    <row r="37" spans="2:65" ht="14.25" customHeight="1" x14ac:dyDescent="0.25">
      <c r="B37" s="80" t="s">
        <v>86</v>
      </c>
      <c r="C37" s="80"/>
      <c r="D37" s="80"/>
      <c r="E37" s="124">
        <f>D9/SQRT(D9^2+D10^2)</f>
        <v>0.82692650206952811</v>
      </c>
      <c r="F37" s="124"/>
      <c r="G37" s="124"/>
      <c r="H37" s="27"/>
      <c r="L37" s="25"/>
      <c r="M37" s="45"/>
      <c r="O37" s="80" t="s">
        <v>16</v>
      </c>
      <c r="P37" s="80"/>
      <c r="Q37" s="184">
        <f>(C29/E37)+(D10/2)</f>
        <v>0.23011567799517735</v>
      </c>
      <c r="R37" s="184"/>
      <c r="S37" s="184"/>
      <c r="T37" s="28"/>
      <c r="U37" s="28"/>
      <c r="V37" s="25"/>
      <c r="X37" s="80" t="s">
        <v>86</v>
      </c>
      <c r="Y37" s="80"/>
      <c r="Z37" s="80"/>
      <c r="AA37" s="124">
        <f>D9/SQRT(D9^2+D10^2)</f>
        <v>0.82692650206952811</v>
      </c>
      <c r="AB37" s="124"/>
      <c r="AC37" s="124"/>
      <c r="AD37" s="27"/>
      <c r="AE37" s="42"/>
      <c r="AF37" s="42"/>
      <c r="AG37" s="42"/>
      <c r="AH37" s="25"/>
      <c r="AI37" s="45"/>
      <c r="AJ37" s="42"/>
      <c r="AK37" s="80" t="s">
        <v>16</v>
      </c>
      <c r="AL37" s="80"/>
      <c r="AM37" s="184">
        <f>(Y29/AA37)+(D10/2)</f>
        <v>0.32685946332529559</v>
      </c>
      <c r="AN37" s="184"/>
      <c r="AO37" s="184"/>
      <c r="AP37" s="28"/>
      <c r="AQ37" s="28"/>
    </row>
    <row r="38" spans="2:65" ht="14.25" customHeight="1" x14ac:dyDescent="0.25">
      <c r="B38" s="80"/>
      <c r="C38" s="80"/>
      <c r="D38" s="80"/>
      <c r="E38" s="124"/>
      <c r="F38" s="124"/>
      <c r="G38" s="124"/>
      <c r="H38" s="27"/>
      <c r="L38" s="25"/>
      <c r="M38" s="45"/>
      <c r="O38" s="80"/>
      <c r="P38" s="80"/>
      <c r="Q38" s="184"/>
      <c r="R38" s="184"/>
      <c r="S38" s="184"/>
      <c r="T38" s="28"/>
      <c r="U38" s="28"/>
      <c r="V38" s="25"/>
      <c r="X38" s="80"/>
      <c r="Y38" s="80"/>
      <c r="Z38" s="80"/>
      <c r="AA38" s="124"/>
      <c r="AB38" s="124"/>
      <c r="AC38" s="124"/>
      <c r="AD38" s="27"/>
      <c r="AE38" s="42"/>
      <c r="AF38" s="42"/>
      <c r="AG38" s="42"/>
      <c r="AH38" s="25"/>
      <c r="AI38" s="45"/>
      <c r="AJ38" s="42"/>
      <c r="AK38" s="80"/>
      <c r="AL38" s="80"/>
      <c r="AM38" s="184"/>
      <c r="AN38" s="184"/>
      <c r="AO38" s="184"/>
      <c r="AP38" s="28"/>
      <c r="AQ38" s="28"/>
    </row>
    <row r="39" spans="2:65" ht="15" customHeight="1" x14ac:dyDescent="0.25">
      <c r="B39" s="2" t="s">
        <v>15</v>
      </c>
      <c r="C39" s="2"/>
      <c r="D39" s="2"/>
      <c r="E39" s="2"/>
      <c r="F39" s="2"/>
      <c r="G39" s="2"/>
      <c r="H39" s="2"/>
      <c r="I39" s="2"/>
      <c r="J39" s="2"/>
      <c r="K39" s="2"/>
    </row>
    <row r="40" spans="2:65" ht="14.25" customHeight="1" x14ac:dyDescent="0.25">
      <c r="B40" s="93" t="s">
        <v>93</v>
      </c>
      <c r="C40" s="93"/>
      <c r="D40" s="93"/>
      <c r="E40" s="93"/>
      <c r="F40" s="19"/>
      <c r="G40" s="2"/>
      <c r="H40" s="2"/>
      <c r="I40" s="2"/>
      <c r="J40" s="2"/>
      <c r="K40" s="2"/>
      <c r="AG40" s="54"/>
      <c r="AH40" s="93" t="s">
        <v>94</v>
      </c>
      <c r="AI40" s="93"/>
      <c r="AJ40" s="93"/>
      <c r="AK40" s="93"/>
      <c r="AL40" s="19"/>
      <c r="AM40" s="2"/>
      <c r="AN40" s="2"/>
      <c r="AO40" s="2"/>
      <c r="AP40" s="2"/>
      <c r="AQ40" s="2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</row>
    <row r="41" spans="2:65" ht="16.5" x14ac:dyDescent="0.25">
      <c r="B41" s="106" t="s">
        <v>25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7"/>
      <c r="S41" s="106" t="s">
        <v>33</v>
      </c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5"/>
      <c r="AG41" s="54"/>
      <c r="AH41" s="106" t="s">
        <v>106</v>
      </c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7"/>
      <c r="AX41" s="54"/>
      <c r="AY41" s="106" t="s">
        <v>108</v>
      </c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5"/>
    </row>
    <row r="42" spans="2:65" ht="15" x14ac:dyDescent="0.25">
      <c r="B42" s="82" t="s">
        <v>28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23"/>
      <c r="N42" s="23"/>
      <c r="O42" s="23"/>
      <c r="P42" s="23"/>
      <c r="Q42" s="29"/>
      <c r="S42" s="82" t="s">
        <v>30</v>
      </c>
      <c r="T42" s="82"/>
      <c r="U42" s="82"/>
      <c r="V42" s="82"/>
      <c r="W42" s="82"/>
      <c r="X42" s="82"/>
      <c r="Y42" s="82"/>
      <c r="Z42" s="82"/>
      <c r="AA42" s="82"/>
      <c r="AB42" s="23"/>
      <c r="AC42" s="23"/>
      <c r="AD42" s="23"/>
      <c r="AE42" s="23"/>
      <c r="AF42" s="29"/>
      <c r="AG42" s="54"/>
      <c r="AH42" s="82" t="s">
        <v>28</v>
      </c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23"/>
      <c r="AT42" s="23"/>
      <c r="AU42" s="23"/>
      <c r="AV42" s="23"/>
      <c r="AW42" s="29"/>
      <c r="AX42" s="54"/>
      <c r="AY42" s="82" t="s">
        <v>30</v>
      </c>
      <c r="AZ42" s="82"/>
      <c r="BA42" s="82"/>
      <c r="BB42" s="82"/>
      <c r="BC42" s="82"/>
      <c r="BD42" s="82"/>
      <c r="BE42" s="82"/>
      <c r="BF42" s="82"/>
      <c r="BG42" s="82"/>
      <c r="BH42" s="23"/>
      <c r="BI42" s="23"/>
      <c r="BJ42" s="23"/>
      <c r="BK42" s="23"/>
      <c r="BL42" s="29"/>
    </row>
    <row r="43" spans="2:65" x14ac:dyDescent="0.25">
      <c r="Q43" s="25"/>
      <c r="AF43" s="25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25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25"/>
    </row>
    <row r="44" spans="2:65" x14ac:dyDescent="0.25">
      <c r="Q44" s="25"/>
      <c r="AF44" s="25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25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25"/>
    </row>
    <row r="45" spans="2:65" x14ac:dyDescent="0.25">
      <c r="B45" s="88" t="s">
        <v>23</v>
      </c>
      <c r="C45" s="88"/>
      <c r="D45" s="85" t="str">
        <f>"2.40 * "&amp;D11&amp;" * "&amp;ROUND(Q37,2)</f>
        <v>2.40 * 1.2 * 0.23</v>
      </c>
      <c r="E45" s="85"/>
      <c r="F45" s="85"/>
      <c r="G45" s="85"/>
      <c r="H45" s="85"/>
      <c r="I45" s="85"/>
      <c r="Q45" s="25"/>
      <c r="S45" s="88" t="s">
        <v>23</v>
      </c>
      <c r="T45" s="88"/>
      <c r="U45" s="85" t="str">
        <f>"2.40 * "&amp;D11&amp;" * "&amp;ROUND(C29,2)</f>
        <v>2.40 * 1.2 * 0.12</v>
      </c>
      <c r="V45" s="85"/>
      <c r="W45" s="85"/>
      <c r="X45" s="85"/>
      <c r="Y45" s="85"/>
      <c r="Z45" s="85"/>
      <c r="AF45" s="25"/>
      <c r="AG45" s="54"/>
      <c r="AH45" s="88" t="s">
        <v>23</v>
      </c>
      <c r="AI45" s="88"/>
      <c r="AJ45" s="85" t="str">
        <f>"2.40 * "&amp;D11&amp;" * "&amp;ROUND(AM37,2)</f>
        <v>2.40 * 1.2 * 0.33</v>
      </c>
      <c r="AK45" s="85"/>
      <c r="AL45" s="85"/>
      <c r="AM45" s="85"/>
      <c r="AN45" s="85"/>
      <c r="AO45" s="85"/>
      <c r="AP45" s="54"/>
      <c r="AQ45" s="54"/>
      <c r="AR45" s="54"/>
      <c r="AS45" s="54"/>
      <c r="AT45" s="54"/>
      <c r="AU45" s="54"/>
      <c r="AV45" s="54"/>
      <c r="AW45" s="25"/>
      <c r="AX45" s="54"/>
      <c r="AY45" s="88" t="s">
        <v>23</v>
      </c>
      <c r="AZ45" s="88"/>
      <c r="BA45" s="85" t="str">
        <f>"2.40 * "&amp;D11&amp;" * "&amp;ROUND(Y29,2)</f>
        <v>2.40 * 1.2 * 0.2</v>
      </c>
      <c r="BB45" s="85"/>
      <c r="BC45" s="85"/>
      <c r="BD45" s="85"/>
      <c r="BE45" s="85"/>
      <c r="BF45" s="85"/>
      <c r="BG45" s="54"/>
      <c r="BH45" s="54"/>
      <c r="BI45" s="54"/>
      <c r="BJ45" s="54"/>
      <c r="BK45" s="54"/>
      <c r="BL45" s="25"/>
    </row>
    <row r="46" spans="2:65" ht="14.25" customHeight="1" x14ac:dyDescent="0.25">
      <c r="B46" s="80" t="s">
        <v>23</v>
      </c>
      <c r="C46" s="80"/>
      <c r="D46" s="92">
        <f>2.4*D11*Q37</f>
        <v>0.66273315262611077</v>
      </c>
      <c r="E46" s="92"/>
      <c r="F46" s="92"/>
      <c r="G46" s="92"/>
      <c r="Q46" s="25"/>
      <c r="S46" s="80" t="s">
        <v>23</v>
      </c>
      <c r="T46" s="80"/>
      <c r="U46" s="92">
        <f>2.4*D11*C29</f>
        <v>0.34559999999999996</v>
      </c>
      <c r="V46" s="92"/>
      <c r="W46" s="92"/>
      <c r="X46" s="92"/>
      <c r="AB46" s="15"/>
      <c r="AC46" s="15"/>
      <c r="AD46" s="15"/>
      <c r="AF46" s="25"/>
      <c r="AG46" s="54"/>
      <c r="AH46" s="80" t="s">
        <v>23</v>
      </c>
      <c r="AI46" s="80"/>
      <c r="AJ46" s="92">
        <f>2.4*D11*AM37</f>
        <v>0.9413552543768513</v>
      </c>
      <c r="AK46" s="92"/>
      <c r="AL46" s="92"/>
      <c r="AM46" s="92"/>
      <c r="AN46" s="54"/>
      <c r="AO46" s="54"/>
      <c r="AP46" s="54"/>
      <c r="AQ46" s="54"/>
      <c r="AR46" s="54"/>
      <c r="AS46" s="54"/>
      <c r="AT46" s="54"/>
      <c r="AU46" s="54"/>
      <c r="AV46" s="54"/>
      <c r="AW46" s="25"/>
      <c r="AX46" s="54"/>
      <c r="AY46" s="80" t="s">
        <v>23</v>
      </c>
      <c r="AZ46" s="80"/>
      <c r="BA46" s="92">
        <f>2.4*D11*Y29</f>
        <v>0.57599999999999996</v>
      </c>
      <c r="BB46" s="92"/>
      <c r="BC46" s="92"/>
      <c r="BD46" s="92"/>
      <c r="BE46" s="54"/>
      <c r="BF46" s="54"/>
      <c r="BG46" s="54"/>
      <c r="BH46" s="15"/>
      <c r="BI46" s="15"/>
      <c r="BJ46" s="15"/>
      <c r="BK46" s="54"/>
      <c r="BL46" s="25"/>
    </row>
    <row r="47" spans="2:65" ht="14.25" customHeight="1" x14ac:dyDescent="0.25">
      <c r="B47" s="80"/>
      <c r="C47" s="80"/>
      <c r="D47" s="92"/>
      <c r="E47" s="92"/>
      <c r="F47" s="92"/>
      <c r="G47" s="92"/>
      <c r="Q47" s="25"/>
      <c r="S47" s="80"/>
      <c r="T47" s="80"/>
      <c r="U47" s="92"/>
      <c r="V47" s="92"/>
      <c r="W47" s="92"/>
      <c r="X47" s="92"/>
      <c r="AF47" s="25"/>
      <c r="AG47" s="54"/>
      <c r="AH47" s="80"/>
      <c r="AI47" s="80"/>
      <c r="AJ47" s="92"/>
      <c r="AK47" s="92"/>
      <c r="AL47" s="92"/>
      <c r="AM47" s="92"/>
      <c r="AN47" s="54"/>
      <c r="AO47" s="54"/>
      <c r="AP47" s="54"/>
      <c r="AQ47" s="54"/>
      <c r="AR47" s="54"/>
      <c r="AS47" s="54"/>
      <c r="AT47" s="54"/>
      <c r="AU47" s="54"/>
      <c r="AV47" s="54"/>
      <c r="AW47" s="25"/>
      <c r="AX47" s="54"/>
      <c r="AY47" s="80"/>
      <c r="AZ47" s="80"/>
      <c r="BA47" s="92"/>
      <c r="BB47" s="92"/>
      <c r="BC47" s="92"/>
      <c r="BD47" s="92"/>
      <c r="BE47" s="54"/>
      <c r="BF47" s="54"/>
      <c r="BG47" s="54"/>
      <c r="BH47" s="54"/>
      <c r="BI47" s="54"/>
      <c r="BJ47" s="54"/>
      <c r="BK47" s="54"/>
      <c r="BL47" s="25"/>
    </row>
    <row r="48" spans="2:65" ht="15" x14ac:dyDescent="0.25">
      <c r="B48" s="82" t="s">
        <v>29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29"/>
      <c r="R48" s="6"/>
      <c r="S48" s="125" t="s">
        <v>31</v>
      </c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6"/>
      <c r="AG48" s="54"/>
      <c r="AH48" s="82" t="s">
        <v>29</v>
      </c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29"/>
      <c r="AX48" s="6"/>
      <c r="AY48" s="125" t="s">
        <v>31</v>
      </c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6"/>
      <c r="BM48" s="30"/>
    </row>
    <row r="49" spans="1:65" x14ac:dyDescent="0.25">
      <c r="Q49" s="25"/>
      <c r="AF49" s="25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25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25"/>
      <c r="BM49" s="30"/>
    </row>
    <row r="50" spans="1:65" x14ac:dyDescent="0.25">
      <c r="Q50" s="25"/>
      <c r="AF50" s="25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25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25"/>
      <c r="BM50" s="30"/>
    </row>
    <row r="51" spans="1:65" x14ac:dyDescent="0.25">
      <c r="B51" s="88" t="s">
        <v>46</v>
      </c>
      <c r="C51" s="88"/>
      <c r="D51" s="85" t="str">
        <f>"0.10 * "&amp;D11</f>
        <v>0.10 * 1.2</v>
      </c>
      <c r="E51" s="85"/>
      <c r="F51" s="85"/>
      <c r="G51" s="85"/>
      <c r="H51" s="85"/>
      <c r="I51" s="85"/>
      <c r="Q51" s="25"/>
      <c r="S51" s="88" t="s">
        <v>46</v>
      </c>
      <c r="T51" s="88"/>
      <c r="U51" s="85" t="str">
        <f>"0.10 * "&amp;D11</f>
        <v>0.10 * 1.2</v>
      </c>
      <c r="V51" s="85"/>
      <c r="W51" s="85"/>
      <c r="X51" s="85"/>
      <c r="Y51" s="85"/>
      <c r="Z51" s="85"/>
      <c r="AF51" s="25"/>
      <c r="AG51" s="54"/>
      <c r="AH51" s="88" t="s">
        <v>46</v>
      </c>
      <c r="AI51" s="88"/>
      <c r="AJ51" s="85" t="str">
        <f>"0.10 * "&amp;D11</f>
        <v>0.10 * 1.2</v>
      </c>
      <c r="AK51" s="85"/>
      <c r="AL51" s="85"/>
      <c r="AM51" s="85"/>
      <c r="AN51" s="85"/>
      <c r="AO51" s="85"/>
      <c r="AP51" s="54"/>
      <c r="AQ51" s="54"/>
      <c r="AR51" s="54"/>
      <c r="AS51" s="54"/>
      <c r="AT51" s="54"/>
      <c r="AU51" s="54"/>
      <c r="AV51" s="54"/>
      <c r="AW51" s="25"/>
      <c r="AX51" s="54"/>
      <c r="AY51" s="88" t="s">
        <v>46</v>
      </c>
      <c r="AZ51" s="88"/>
      <c r="BA51" s="85" t="str">
        <f>"0.10 * "&amp;D11</f>
        <v>0.10 * 1.2</v>
      </c>
      <c r="BB51" s="85"/>
      <c r="BC51" s="85"/>
      <c r="BD51" s="85"/>
      <c r="BE51" s="85"/>
      <c r="BF51" s="85"/>
      <c r="BG51" s="54"/>
      <c r="BH51" s="54"/>
      <c r="BI51" s="54"/>
      <c r="BJ51" s="54"/>
      <c r="BK51" s="54"/>
      <c r="BL51" s="25"/>
      <c r="BM51" s="30"/>
    </row>
    <row r="52" spans="1:65" ht="14.25" customHeight="1" x14ac:dyDescent="0.25">
      <c r="A52" s="103" t="s">
        <v>46</v>
      </c>
      <c r="B52" s="103"/>
      <c r="C52" s="103"/>
      <c r="D52" s="92">
        <f>0.1*D11</f>
        <v>0.12</v>
      </c>
      <c r="E52" s="92"/>
      <c r="F52" s="92"/>
      <c r="G52" s="92"/>
      <c r="H52" s="57"/>
      <c r="I52" s="57"/>
      <c r="J52" s="57"/>
      <c r="K52" s="57"/>
      <c r="L52" s="57"/>
      <c r="M52" s="57"/>
      <c r="N52" s="57"/>
      <c r="O52" s="57"/>
      <c r="P52" s="57"/>
      <c r="Q52" s="25"/>
      <c r="R52" s="103" t="s">
        <v>46</v>
      </c>
      <c r="S52" s="80"/>
      <c r="T52" s="80"/>
      <c r="U52" s="92">
        <f>0.1*D11</f>
        <v>0.12</v>
      </c>
      <c r="V52" s="92"/>
      <c r="W52" s="92"/>
      <c r="X52" s="92"/>
      <c r="AF52" s="25"/>
      <c r="AG52" s="103" t="s">
        <v>46</v>
      </c>
      <c r="AH52" s="103"/>
      <c r="AI52" s="103"/>
      <c r="AJ52" s="92">
        <f>0.1*D11</f>
        <v>0.12</v>
      </c>
      <c r="AK52" s="92"/>
      <c r="AL52" s="92"/>
      <c r="AM52" s="92"/>
      <c r="AN52" s="57"/>
      <c r="AO52" s="57"/>
      <c r="AP52" s="57"/>
      <c r="AQ52" s="57"/>
      <c r="AR52" s="57"/>
      <c r="AS52" s="57"/>
      <c r="AT52" s="57"/>
      <c r="AU52" s="57"/>
      <c r="AV52" s="57"/>
      <c r="AW52" s="25"/>
      <c r="AX52" s="103" t="s">
        <v>46</v>
      </c>
      <c r="AY52" s="80"/>
      <c r="AZ52" s="80"/>
      <c r="BA52" s="92">
        <f>0.1*D11</f>
        <v>0.12</v>
      </c>
      <c r="BB52" s="92"/>
      <c r="BC52" s="92"/>
      <c r="BD52" s="92"/>
      <c r="BE52" s="54"/>
      <c r="BF52" s="54"/>
      <c r="BG52" s="54"/>
      <c r="BH52" s="54"/>
      <c r="BI52" s="54"/>
      <c r="BJ52" s="54"/>
      <c r="BK52" s="54"/>
      <c r="BL52" s="25"/>
      <c r="BM52" s="30"/>
    </row>
    <row r="53" spans="1:65" ht="14.25" customHeight="1" x14ac:dyDescent="0.25">
      <c r="A53" s="103"/>
      <c r="B53" s="103"/>
      <c r="C53" s="103"/>
      <c r="D53" s="92"/>
      <c r="E53" s="92"/>
      <c r="F53" s="92"/>
      <c r="G53" s="92"/>
      <c r="H53" s="57"/>
      <c r="I53" s="57"/>
      <c r="J53" s="57"/>
      <c r="K53" s="57"/>
      <c r="L53" s="57"/>
      <c r="M53" s="57"/>
      <c r="N53" s="57"/>
      <c r="O53" s="57"/>
      <c r="P53" s="57"/>
      <c r="Q53" s="25"/>
      <c r="R53" s="103"/>
      <c r="S53" s="80"/>
      <c r="T53" s="80"/>
      <c r="U53" s="92"/>
      <c r="V53" s="92"/>
      <c r="W53" s="92"/>
      <c r="X53" s="92"/>
      <c r="AF53" s="25"/>
      <c r="AG53" s="103"/>
      <c r="AH53" s="103"/>
      <c r="AI53" s="103"/>
      <c r="AJ53" s="92"/>
      <c r="AK53" s="92"/>
      <c r="AL53" s="92"/>
      <c r="AM53" s="92"/>
      <c r="AN53" s="57"/>
      <c r="AO53" s="57"/>
      <c r="AP53" s="57"/>
      <c r="AQ53" s="57"/>
      <c r="AR53" s="57"/>
      <c r="AS53" s="57"/>
      <c r="AT53" s="57"/>
      <c r="AU53" s="57"/>
      <c r="AV53" s="57"/>
      <c r="AW53" s="25"/>
      <c r="AX53" s="103"/>
      <c r="AY53" s="80"/>
      <c r="AZ53" s="80"/>
      <c r="BA53" s="92"/>
      <c r="BB53" s="92"/>
      <c r="BC53" s="92"/>
      <c r="BD53" s="92"/>
      <c r="BE53" s="54"/>
      <c r="BF53" s="54"/>
      <c r="BG53" s="54"/>
      <c r="BH53" s="54"/>
      <c r="BI53" s="54"/>
      <c r="BJ53" s="54"/>
      <c r="BK53" s="54"/>
      <c r="BL53" s="25"/>
      <c r="BM53" s="30"/>
    </row>
    <row r="54" spans="1:65" s="54" customFormat="1" ht="14.25" customHeight="1" x14ac:dyDescent="0.25">
      <c r="A54" s="59"/>
      <c r="B54" s="197" t="s">
        <v>104</v>
      </c>
      <c r="C54" s="197"/>
      <c r="D54" s="197"/>
      <c r="E54" s="197"/>
      <c r="F54" s="197"/>
      <c r="G54" s="197"/>
      <c r="H54" s="57"/>
      <c r="I54" s="57"/>
      <c r="J54" s="57"/>
      <c r="K54" s="57"/>
      <c r="L54" s="57"/>
      <c r="M54" s="57"/>
      <c r="N54" s="57"/>
      <c r="O54" s="57"/>
      <c r="P54" s="57"/>
      <c r="Q54" s="25"/>
      <c r="S54" s="198" t="s">
        <v>105</v>
      </c>
      <c r="T54" s="198"/>
      <c r="U54" s="198"/>
      <c r="V54" s="198"/>
      <c r="W54" s="198"/>
      <c r="X54" s="198"/>
      <c r="Y54" s="14"/>
      <c r="Z54" s="14"/>
      <c r="AA54" s="14"/>
      <c r="AB54" s="14"/>
      <c r="AC54" s="14"/>
      <c r="AD54" s="14"/>
      <c r="AE54" s="14"/>
      <c r="AF54" s="25"/>
      <c r="AG54" s="59"/>
      <c r="AH54" s="197" t="s">
        <v>104</v>
      </c>
      <c r="AI54" s="197"/>
      <c r="AJ54" s="197"/>
      <c r="AK54" s="197"/>
      <c r="AL54" s="197"/>
      <c r="AM54" s="197"/>
      <c r="AN54" s="57"/>
      <c r="AO54" s="57"/>
      <c r="AP54" s="57"/>
      <c r="AQ54" s="57"/>
      <c r="AR54" s="57"/>
      <c r="AS54" s="57"/>
      <c r="AT54" s="57"/>
      <c r="AU54" s="57"/>
      <c r="AV54" s="57"/>
      <c r="AW54" s="25"/>
      <c r="AY54" s="198" t="s">
        <v>105</v>
      </c>
      <c r="AZ54" s="198"/>
      <c r="BA54" s="198"/>
      <c r="BB54" s="198"/>
      <c r="BC54" s="198"/>
      <c r="BD54" s="198"/>
      <c r="BL54" s="25"/>
      <c r="BM54" s="57"/>
    </row>
    <row r="55" spans="1:65" s="54" customFormat="1" ht="14.25" customHeight="1" x14ac:dyDescent="0.25">
      <c r="A55" s="59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1"/>
      <c r="M55" s="1"/>
      <c r="N55" s="1"/>
      <c r="O55" s="57"/>
      <c r="P55" s="57"/>
      <c r="Q55" s="25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25"/>
      <c r="AG55" s="59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1"/>
      <c r="AS55" s="1"/>
      <c r="AT55" s="1"/>
      <c r="AU55" s="57"/>
      <c r="AV55" s="57"/>
      <c r="AW55" s="25"/>
      <c r="BL55" s="25"/>
      <c r="BM55" s="57"/>
    </row>
    <row r="56" spans="1:65" s="54" customFormat="1" ht="14.25" customHeight="1" x14ac:dyDescent="0.25">
      <c r="A56" s="59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25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25"/>
      <c r="AG56" s="59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25"/>
      <c r="BL56" s="25"/>
      <c r="BM56" s="57"/>
    </row>
    <row r="57" spans="1:65" s="54" customFormat="1" ht="14.25" customHeight="1" x14ac:dyDescent="0.25">
      <c r="A57" s="59"/>
      <c r="B57" s="108" t="s">
        <v>26</v>
      </c>
      <c r="C57" s="108"/>
      <c r="D57" s="109" t="str">
        <f>ROUND(D46,2)&amp;" + "&amp;D52</f>
        <v>0.66 + 0.12</v>
      </c>
      <c r="E57" s="109"/>
      <c r="F57" s="109"/>
      <c r="G57" s="109"/>
      <c r="H57" s="31"/>
      <c r="I57" s="31"/>
      <c r="J57" s="57"/>
      <c r="K57" s="57"/>
      <c r="L57" s="57"/>
      <c r="M57" s="57"/>
      <c r="N57" s="57"/>
      <c r="O57" s="57"/>
      <c r="P57" s="57"/>
      <c r="Q57" s="25"/>
      <c r="S57" s="84" t="s">
        <v>26</v>
      </c>
      <c r="T57" s="84"/>
      <c r="U57" s="85" t="str">
        <f>ROUND(U46,2)&amp;" + "&amp;U52</f>
        <v>0.35 + 0.12</v>
      </c>
      <c r="V57" s="85"/>
      <c r="W57" s="85"/>
      <c r="X57" s="85"/>
      <c r="Y57" s="15"/>
      <c r="Z57" s="15"/>
      <c r="AA57" s="14"/>
      <c r="AB57" s="14"/>
      <c r="AC57" s="14"/>
      <c r="AD57" s="14"/>
      <c r="AE57" s="14"/>
      <c r="AF57" s="25"/>
      <c r="AG57" s="59"/>
      <c r="AH57" s="108" t="s">
        <v>26</v>
      </c>
      <c r="AI57" s="108"/>
      <c r="AJ57" s="109" t="str">
        <f>ROUND(AJ46,2)&amp;" + "&amp;AJ52</f>
        <v>0.94 + 0.12</v>
      </c>
      <c r="AK57" s="109"/>
      <c r="AL57" s="109"/>
      <c r="AM57" s="109"/>
      <c r="AN57" s="31"/>
      <c r="AO57" s="31"/>
      <c r="AP57" s="57"/>
      <c r="AQ57" s="57"/>
      <c r="AR57" s="57"/>
      <c r="AS57" s="57"/>
      <c r="AT57" s="57"/>
      <c r="AU57" s="57"/>
      <c r="AV57" s="57"/>
      <c r="AW57" s="25"/>
      <c r="AY57" s="84" t="s">
        <v>26</v>
      </c>
      <c r="AZ57" s="84"/>
      <c r="BA57" s="85" t="str">
        <f>ROUND(BA46,2)&amp;" + "&amp;BA52</f>
        <v>0.58 + 0.12</v>
      </c>
      <c r="BB57" s="85"/>
      <c r="BC57" s="85"/>
      <c r="BD57" s="85"/>
      <c r="BE57" s="15"/>
      <c r="BF57" s="15"/>
      <c r="BL57" s="25"/>
      <c r="BM57" s="57"/>
    </row>
    <row r="58" spans="1:65" s="54" customFormat="1" ht="14.25" customHeight="1" x14ac:dyDescent="0.25">
      <c r="A58" s="59"/>
      <c r="B58" s="108"/>
      <c r="C58" s="108"/>
      <c r="D58" s="109"/>
      <c r="E58" s="109"/>
      <c r="F58" s="109"/>
      <c r="G58" s="109"/>
      <c r="H58" s="31"/>
      <c r="I58" s="31"/>
      <c r="J58" s="57"/>
      <c r="K58" s="57"/>
      <c r="L58" s="57"/>
      <c r="M58" s="57"/>
      <c r="N58" s="57"/>
      <c r="O58" s="57"/>
      <c r="P58" s="57"/>
      <c r="Q58" s="25"/>
      <c r="S58" s="84"/>
      <c r="T58" s="84"/>
      <c r="U58" s="85"/>
      <c r="V58" s="85"/>
      <c r="W58" s="85"/>
      <c r="X58" s="85"/>
      <c r="Y58" s="15"/>
      <c r="Z58" s="15"/>
      <c r="AA58" s="14"/>
      <c r="AB58" s="14"/>
      <c r="AC58" s="14"/>
      <c r="AD58" s="14"/>
      <c r="AE58" s="14"/>
      <c r="AF58" s="25"/>
      <c r="AG58" s="59"/>
      <c r="AH58" s="108"/>
      <c r="AI58" s="108"/>
      <c r="AJ58" s="109"/>
      <c r="AK58" s="109"/>
      <c r="AL58" s="109"/>
      <c r="AM58" s="109"/>
      <c r="AN58" s="31"/>
      <c r="AO58" s="31"/>
      <c r="AP58" s="57"/>
      <c r="AQ58" s="57"/>
      <c r="AR58" s="57"/>
      <c r="AS58" s="57"/>
      <c r="AT58" s="57"/>
      <c r="AU58" s="57"/>
      <c r="AV58" s="57"/>
      <c r="AW58" s="25"/>
      <c r="AY58" s="84"/>
      <c r="AZ58" s="84"/>
      <c r="BA58" s="85"/>
      <c r="BB58" s="85"/>
      <c r="BC58" s="85"/>
      <c r="BD58" s="85"/>
      <c r="BE58" s="15"/>
      <c r="BF58" s="15"/>
      <c r="BL58" s="25"/>
      <c r="BM58" s="57"/>
    </row>
    <row r="59" spans="1:65" s="54" customFormat="1" ht="14.25" customHeight="1" x14ac:dyDescent="0.25">
      <c r="A59" s="59"/>
      <c r="B59" s="103" t="s">
        <v>27</v>
      </c>
      <c r="C59" s="103"/>
      <c r="D59" s="92">
        <f>D46+D52</f>
        <v>0.78273315262611076</v>
      </c>
      <c r="E59" s="92"/>
      <c r="F59" s="92"/>
      <c r="G59" s="92"/>
      <c r="H59" s="57"/>
      <c r="I59" s="57"/>
      <c r="J59" s="57"/>
      <c r="K59" s="57"/>
      <c r="L59" s="57"/>
      <c r="M59" s="57"/>
      <c r="N59" s="57"/>
      <c r="O59" s="57"/>
      <c r="P59" s="57"/>
      <c r="Q59" s="25"/>
      <c r="S59" s="80" t="s">
        <v>27</v>
      </c>
      <c r="T59" s="80"/>
      <c r="U59" s="92">
        <f>U46+U52</f>
        <v>0.46559999999999996</v>
      </c>
      <c r="V59" s="92"/>
      <c r="W59" s="92"/>
      <c r="X59" s="92"/>
      <c r="Y59" s="14"/>
      <c r="Z59" s="14"/>
      <c r="AA59" s="14"/>
      <c r="AB59" s="14"/>
      <c r="AC59" s="14"/>
      <c r="AD59" s="14"/>
      <c r="AE59" s="14"/>
      <c r="AF59" s="25"/>
      <c r="AG59" s="59"/>
      <c r="AH59" s="103" t="s">
        <v>27</v>
      </c>
      <c r="AI59" s="103"/>
      <c r="AJ59" s="92">
        <f>AJ46+AJ52</f>
        <v>1.0613552543768514</v>
      </c>
      <c r="AK59" s="92"/>
      <c r="AL59" s="92"/>
      <c r="AM59" s="92"/>
      <c r="AN59" s="57"/>
      <c r="AO59" s="57"/>
      <c r="AP59" s="57"/>
      <c r="AQ59" s="57"/>
      <c r="AR59" s="57"/>
      <c r="AS59" s="57"/>
      <c r="AT59" s="57"/>
      <c r="AU59" s="57"/>
      <c r="AV59" s="57"/>
      <c r="AW59" s="25"/>
      <c r="AY59" s="80" t="s">
        <v>27</v>
      </c>
      <c r="AZ59" s="80"/>
      <c r="BA59" s="92">
        <f>BA46+BA52</f>
        <v>0.69599999999999995</v>
      </c>
      <c r="BB59" s="92"/>
      <c r="BC59" s="92"/>
      <c r="BD59" s="92"/>
      <c r="BL59" s="25"/>
      <c r="BM59" s="57"/>
    </row>
    <row r="60" spans="1:65" s="54" customFormat="1" ht="14.25" customHeight="1" x14ac:dyDescent="0.25">
      <c r="A60" s="59"/>
      <c r="B60" s="103"/>
      <c r="C60" s="103"/>
      <c r="D60" s="92"/>
      <c r="E60" s="92"/>
      <c r="F60" s="92"/>
      <c r="G60" s="92"/>
      <c r="H60" s="57"/>
      <c r="I60" s="57"/>
      <c r="J60" s="57"/>
      <c r="K60" s="57"/>
      <c r="L60" s="57"/>
      <c r="M60" s="57"/>
      <c r="N60" s="57"/>
      <c r="O60" s="57"/>
      <c r="P60" s="57"/>
      <c r="Q60" s="25"/>
      <c r="S60" s="80"/>
      <c r="T60" s="80"/>
      <c r="U60" s="92"/>
      <c r="V60" s="92"/>
      <c r="W60" s="92"/>
      <c r="X60" s="92"/>
      <c r="Y60" s="14"/>
      <c r="Z60" s="14"/>
      <c r="AA60" s="14"/>
      <c r="AB60" s="14"/>
      <c r="AC60" s="14"/>
      <c r="AD60" s="14"/>
      <c r="AE60" s="14"/>
      <c r="AF60" s="25"/>
      <c r="AG60" s="59"/>
      <c r="AH60" s="103"/>
      <c r="AI60" s="103"/>
      <c r="AJ60" s="92"/>
      <c r="AK60" s="92"/>
      <c r="AL60" s="92"/>
      <c r="AM60" s="92"/>
      <c r="AN60" s="57"/>
      <c r="AO60" s="57"/>
      <c r="AP60" s="57"/>
      <c r="AQ60" s="57"/>
      <c r="AR60" s="57"/>
      <c r="AS60" s="57"/>
      <c r="AT60" s="57"/>
      <c r="AU60" s="57"/>
      <c r="AV60" s="57"/>
      <c r="AW60" s="25"/>
      <c r="AY60" s="80"/>
      <c r="AZ60" s="80"/>
      <c r="BA60" s="92"/>
      <c r="BB60" s="92"/>
      <c r="BC60" s="92"/>
      <c r="BD60" s="92"/>
      <c r="BL60" s="25"/>
      <c r="BM60" s="57"/>
    </row>
    <row r="61" spans="1:65" s="54" customFormat="1" ht="14.25" customHeight="1" x14ac:dyDescent="0.25">
      <c r="A61" s="59"/>
      <c r="B61" s="106" t="s">
        <v>32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25"/>
      <c r="S61" s="106" t="s">
        <v>34</v>
      </c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25"/>
      <c r="AG61" s="59"/>
      <c r="AH61" s="106" t="s">
        <v>107</v>
      </c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25"/>
      <c r="AY61" s="106" t="s">
        <v>109</v>
      </c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25"/>
      <c r="BM61" s="57"/>
    </row>
    <row r="62" spans="1:65" s="54" customFormat="1" ht="14.25" customHeight="1" x14ac:dyDescent="0.25">
      <c r="A62" s="59"/>
      <c r="B62" s="1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25"/>
      <c r="S62" s="1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25"/>
      <c r="AG62" s="59"/>
      <c r="AH62" s="1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25"/>
      <c r="AY62" s="1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25"/>
      <c r="BM62" s="57"/>
    </row>
    <row r="63" spans="1:65" s="54" customFormat="1" ht="14.25" customHeight="1" x14ac:dyDescent="0.25">
      <c r="A63" s="59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25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25"/>
      <c r="AG63" s="59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25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25"/>
      <c r="BM63" s="57"/>
    </row>
    <row r="64" spans="1:65" s="54" customFormat="1" ht="14.25" customHeight="1" x14ac:dyDescent="0.25">
      <c r="A64" s="59"/>
      <c r="B64" s="193" t="s">
        <v>42</v>
      </c>
      <c r="C64" s="193"/>
      <c r="D64" s="109" t="str">
        <f>D18&amp;" * "&amp;D11</f>
        <v>0.4 * 1.2</v>
      </c>
      <c r="E64" s="109"/>
      <c r="F64" s="109"/>
      <c r="G64" s="109"/>
      <c r="H64" s="57"/>
      <c r="I64" s="57"/>
      <c r="J64" s="57"/>
      <c r="K64" s="57"/>
      <c r="L64" s="57"/>
      <c r="M64" s="57"/>
      <c r="N64" s="57"/>
      <c r="O64" s="57"/>
      <c r="P64" s="57"/>
      <c r="Q64" s="25"/>
      <c r="S64" s="193" t="s">
        <v>42</v>
      </c>
      <c r="T64" s="193"/>
      <c r="U64" s="109" t="str">
        <f>D18&amp;" * "&amp;D11</f>
        <v>0.4 * 1.2</v>
      </c>
      <c r="V64" s="109"/>
      <c r="W64" s="109"/>
      <c r="X64" s="109"/>
      <c r="Y64" s="30"/>
      <c r="Z64" s="30"/>
      <c r="AA64" s="30"/>
      <c r="AB64" s="30"/>
      <c r="AC64" s="30"/>
      <c r="AD64" s="30"/>
      <c r="AE64" s="30"/>
      <c r="AF64" s="25"/>
      <c r="AG64" s="59"/>
      <c r="AH64" s="193" t="s">
        <v>42</v>
      </c>
      <c r="AI64" s="193"/>
      <c r="AJ64" s="109" t="str">
        <f>D18&amp;" * "&amp;D11</f>
        <v>0.4 * 1.2</v>
      </c>
      <c r="AK64" s="109"/>
      <c r="AL64" s="109"/>
      <c r="AM64" s="109"/>
      <c r="AN64" s="57"/>
      <c r="AO64" s="57"/>
      <c r="AP64" s="57"/>
      <c r="AQ64" s="57"/>
      <c r="AR64" s="57"/>
      <c r="AS64" s="57"/>
      <c r="AT64" s="57"/>
      <c r="AU64" s="57"/>
      <c r="AV64" s="57"/>
      <c r="AW64" s="25"/>
      <c r="AY64" s="193" t="s">
        <v>42</v>
      </c>
      <c r="AZ64" s="193"/>
      <c r="BA64" s="109" t="str">
        <f>D18&amp;" * "&amp;D11</f>
        <v>0.4 * 1.2</v>
      </c>
      <c r="BB64" s="109"/>
      <c r="BC64" s="109"/>
      <c r="BD64" s="109"/>
      <c r="BE64" s="57"/>
      <c r="BF64" s="57"/>
      <c r="BG64" s="57"/>
      <c r="BH64" s="57"/>
      <c r="BI64" s="57"/>
      <c r="BJ64" s="57"/>
      <c r="BK64" s="57"/>
      <c r="BL64" s="25"/>
      <c r="BM64" s="57"/>
    </row>
    <row r="65" spans="1:65" s="54" customFormat="1" ht="14.25" customHeight="1" x14ac:dyDescent="0.25">
      <c r="A65" s="59"/>
      <c r="B65" s="194" t="s">
        <v>43</v>
      </c>
      <c r="C65" s="194"/>
      <c r="D65" s="92">
        <f>D18*D11</f>
        <v>0.48</v>
      </c>
      <c r="E65" s="92"/>
      <c r="F65" s="92"/>
      <c r="G65" s="92"/>
      <c r="H65" s="31"/>
      <c r="I65" s="31"/>
      <c r="J65" s="57"/>
      <c r="K65" s="57"/>
      <c r="L65" s="57"/>
      <c r="M65" s="57"/>
      <c r="N65" s="57"/>
      <c r="O65" s="57"/>
      <c r="P65" s="57"/>
      <c r="Q65" s="25"/>
      <c r="S65" s="194" t="s">
        <v>43</v>
      </c>
      <c r="T65" s="194"/>
      <c r="U65" s="92">
        <f>D18*D11</f>
        <v>0.48</v>
      </c>
      <c r="V65" s="92"/>
      <c r="W65" s="92"/>
      <c r="X65" s="92"/>
      <c r="Y65" s="31"/>
      <c r="Z65" s="31"/>
      <c r="AA65" s="30"/>
      <c r="AB65" s="30"/>
      <c r="AC65" s="30"/>
      <c r="AD65" s="30"/>
      <c r="AE65" s="30"/>
      <c r="AF65" s="25"/>
      <c r="AG65" s="59"/>
      <c r="AH65" s="194" t="s">
        <v>43</v>
      </c>
      <c r="AI65" s="194"/>
      <c r="AJ65" s="92">
        <f>D18*D11</f>
        <v>0.48</v>
      </c>
      <c r="AK65" s="92"/>
      <c r="AL65" s="92"/>
      <c r="AM65" s="92"/>
      <c r="AN65" s="31"/>
      <c r="AO65" s="31"/>
      <c r="AP65" s="57"/>
      <c r="AQ65" s="57"/>
      <c r="AR65" s="57"/>
      <c r="AS65" s="57"/>
      <c r="AT65" s="57"/>
      <c r="AU65" s="57"/>
      <c r="AV65" s="57"/>
      <c r="AW65" s="25"/>
      <c r="AY65" s="194" t="s">
        <v>43</v>
      </c>
      <c r="AZ65" s="194"/>
      <c r="BA65" s="92">
        <f>D18*D11</f>
        <v>0.48</v>
      </c>
      <c r="BB65" s="92"/>
      <c r="BC65" s="92"/>
      <c r="BD65" s="92"/>
      <c r="BE65" s="31"/>
      <c r="BF65" s="31"/>
      <c r="BG65" s="57"/>
      <c r="BH65" s="57"/>
      <c r="BI65" s="57"/>
      <c r="BJ65" s="57"/>
      <c r="BK65" s="57"/>
      <c r="BL65" s="25"/>
      <c r="BM65" s="57"/>
    </row>
    <row r="66" spans="1:65" s="54" customFormat="1" ht="14.25" customHeight="1" x14ac:dyDescent="0.25">
      <c r="A66" s="59"/>
      <c r="B66" s="194"/>
      <c r="C66" s="194"/>
      <c r="D66" s="92"/>
      <c r="E66" s="92"/>
      <c r="F66" s="92"/>
      <c r="G66" s="92"/>
      <c r="H66" s="57"/>
      <c r="I66" s="57"/>
      <c r="J66" s="57"/>
      <c r="K66" s="57"/>
      <c r="L66" s="57"/>
      <c r="M66" s="57"/>
      <c r="N66" s="57"/>
      <c r="O66" s="57"/>
      <c r="P66" s="57"/>
      <c r="Q66" s="25"/>
      <c r="S66" s="194"/>
      <c r="T66" s="194"/>
      <c r="U66" s="92"/>
      <c r="V66" s="92"/>
      <c r="W66" s="92"/>
      <c r="X66" s="92"/>
      <c r="Y66" s="30"/>
      <c r="Z66" s="30"/>
      <c r="AA66" s="30"/>
      <c r="AB66" s="30"/>
      <c r="AC66" s="30"/>
      <c r="AD66" s="30"/>
      <c r="AE66" s="30"/>
      <c r="AF66" s="25"/>
      <c r="AG66" s="59"/>
      <c r="AH66" s="194"/>
      <c r="AI66" s="194"/>
      <c r="AJ66" s="92"/>
      <c r="AK66" s="92"/>
      <c r="AL66" s="92"/>
      <c r="AM66" s="92"/>
      <c r="AN66" s="57"/>
      <c r="AO66" s="57"/>
      <c r="AP66" s="57"/>
      <c r="AQ66" s="57"/>
      <c r="AR66" s="57"/>
      <c r="AS66" s="57"/>
      <c r="AT66" s="57"/>
      <c r="AU66" s="57"/>
      <c r="AV66" s="57"/>
      <c r="AW66" s="25"/>
      <c r="AY66" s="194"/>
      <c r="AZ66" s="194"/>
      <c r="BA66" s="92"/>
      <c r="BB66" s="92"/>
      <c r="BC66" s="92"/>
      <c r="BD66" s="92"/>
      <c r="BE66" s="57"/>
      <c r="BF66" s="57"/>
      <c r="BG66" s="57"/>
      <c r="BH66" s="57"/>
      <c r="BI66" s="57"/>
      <c r="BJ66" s="57"/>
      <c r="BK66" s="57"/>
      <c r="BL66" s="25"/>
      <c r="BM66" s="57"/>
    </row>
    <row r="67" spans="1:65" s="54" customFormat="1" ht="14.25" customHeight="1" x14ac:dyDescent="0.25">
      <c r="A67" s="59"/>
      <c r="B67" s="58"/>
      <c r="C67" s="58"/>
      <c r="D67" s="56"/>
      <c r="E67" s="56"/>
      <c r="F67" s="56"/>
      <c r="G67" s="56"/>
      <c r="H67" s="57"/>
      <c r="I67" s="57"/>
      <c r="J67" s="57"/>
      <c r="K67" s="57"/>
      <c r="L67" s="57"/>
      <c r="M67" s="57"/>
      <c r="N67" s="57"/>
      <c r="O67" s="57"/>
      <c r="P67" s="57"/>
      <c r="Q67" s="57"/>
      <c r="S67" s="58"/>
      <c r="T67" s="58"/>
      <c r="U67" s="56"/>
      <c r="V67" s="56"/>
      <c r="W67" s="56"/>
      <c r="X67" s="56"/>
      <c r="Y67" s="57"/>
      <c r="Z67" s="57"/>
      <c r="AA67" s="57"/>
      <c r="AB67" s="57"/>
      <c r="AC67" s="57"/>
      <c r="AD67" s="57"/>
      <c r="AE67" s="57"/>
      <c r="AF67" s="57"/>
      <c r="AG67" s="59"/>
      <c r="AH67" s="58"/>
      <c r="AI67" s="58"/>
      <c r="AJ67" s="56"/>
      <c r="AK67" s="56"/>
      <c r="AL67" s="56"/>
      <c r="AM67" s="56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Y67" s="58"/>
      <c r="AZ67" s="58"/>
      <c r="BA67" s="56"/>
      <c r="BB67" s="56"/>
      <c r="BC67" s="56"/>
      <c r="BD67" s="56"/>
      <c r="BE67" s="57"/>
      <c r="BF67" s="57"/>
      <c r="BG67" s="57"/>
      <c r="BH67" s="57"/>
      <c r="BI67" s="57"/>
      <c r="BJ67" s="57"/>
      <c r="BK67" s="57"/>
      <c r="BL67" s="57"/>
      <c r="BM67" s="57"/>
    </row>
    <row r="68" spans="1:65" s="54" customFormat="1" ht="14.25" customHeight="1" x14ac:dyDescent="0.25">
      <c r="A68" s="53"/>
      <c r="B68" s="93" t="s">
        <v>93</v>
      </c>
      <c r="C68" s="93"/>
      <c r="D68" s="93"/>
      <c r="E68" s="93"/>
      <c r="F68" s="56"/>
      <c r="G68" s="56"/>
      <c r="Q68" s="57"/>
      <c r="AG68" s="57"/>
      <c r="AH68" s="93" t="s">
        <v>94</v>
      </c>
      <c r="AI68" s="93"/>
      <c r="AJ68" s="93"/>
      <c r="AK68" s="93"/>
      <c r="AL68" s="56"/>
      <c r="AM68" s="56"/>
      <c r="AN68" s="56"/>
      <c r="AV68" s="57"/>
      <c r="AX68" s="58"/>
      <c r="AY68" s="58"/>
      <c r="AZ68" s="56"/>
      <c r="BA68" s="56"/>
      <c r="BB68" s="56"/>
      <c r="BC68" s="56"/>
      <c r="BD68" s="57"/>
      <c r="BE68" s="57"/>
      <c r="BF68" s="57"/>
      <c r="BG68" s="57"/>
      <c r="BH68" s="57"/>
      <c r="BI68" s="57"/>
      <c r="BJ68" s="57"/>
      <c r="BK68" s="57"/>
      <c r="BL68" s="57"/>
      <c r="BM68" s="57"/>
    </row>
    <row r="69" spans="1:65" s="54" customFormat="1" ht="14.25" customHeight="1" x14ac:dyDescent="0.25">
      <c r="A69" s="53"/>
      <c r="B69" s="106" t="s">
        <v>110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7"/>
      <c r="R69" s="110" t="s">
        <v>111</v>
      </c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2"/>
      <c r="AG69" s="6"/>
      <c r="AH69" s="106" t="s">
        <v>112</v>
      </c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7"/>
      <c r="AY69" s="106" t="s">
        <v>113</v>
      </c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</row>
    <row r="70" spans="1:65" s="54" customFormat="1" ht="14.25" customHeight="1" x14ac:dyDescent="0.25">
      <c r="A70" s="53"/>
      <c r="B70" s="7"/>
      <c r="C70" s="7"/>
      <c r="D70" s="7"/>
      <c r="E70" s="7"/>
      <c r="F70" s="7"/>
      <c r="G70" s="7"/>
      <c r="H70" s="7"/>
      <c r="I70" s="7"/>
      <c r="J70" s="7"/>
      <c r="K70" s="14"/>
      <c r="L70" s="14"/>
      <c r="M70" s="14"/>
      <c r="N70" s="14"/>
      <c r="O70" s="14"/>
      <c r="P70" s="14"/>
      <c r="Q70" s="25"/>
      <c r="S70" s="7"/>
      <c r="T70" s="7"/>
      <c r="U70" s="7"/>
      <c r="V70" s="7"/>
      <c r="W70" s="7"/>
      <c r="X70" s="7"/>
      <c r="Y70" s="7"/>
      <c r="Z70" s="7"/>
      <c r="AA70" s="7"/>
      <c r="AF70" s="25"/>
      <c r="AG70" s="57"/>
      <c r="AH70" s="55"/>
      <c r="AI70" s="55"/>
      <c r="AJ70" s="55"/>
      <c r="AK70" s="55"/>
      <c r="AL70" s="55"/>
      <c r="AM70" s="55"/>
      <c r="AN70" s="55"/>
      <c r="AO70" s="55"/>
      <c r="AP70" s="55"/>
      <c r="AW70" s="25"/>
      <c r="AY70" s="55"/>
      <c r="AZ70" s="55"/>
      <c r="BA70" s="55"/>
      <c r="BB70" s="55"/>
      <c r="BC70" s="55"/>
      <c r="BD70" s="55"/>
      <c r="BE70" s="55"/>
      <c r="BF70" s="55"/>
      <c r="BG70" s="55"/>
      <c r="BM70" s="57"/>
    </row>
    <row r="71" spans="1:65" s="54" customFormat="1" ht="14.25" customHeight="1" x14ac:dyDescent="0.25">
      <c r="A71" s="53"/>
      <c r="B71" s="7"/>
      <c r="C71" s="7"/>
      <c r="D71" s="7"/>
      <c r="E71" s="7"/>
      <c r="F71" s="7"/>
      <c r="G71" s="7"/>
      <c r="H71" s="7"/>
      <c r="I71" s="7"/>
      <c r="J71" s="7"/>
      <c r="K71" s="14"/>
      <c r="L71" s="14"/>
      <c r="M71" s="14"/>
      <c r="N71" s="14"/>
      <c r="O71" s="14"/>
      <c r="P71" s="14"/>
      <c r="Q71" s="25"/>
      <c r="S71" s="7"/>
      <c r="T71" s="7"/>
      <c r="U71" s="7"/>
      <c r="V71" s="7"/>
      <c r="W71" s="7"/>
      <c r="X71" s="7"/>
      <c r="Y71" s="7"/>
      <c r="Z71" s="7"/>
      <c r="AA71" s="7"/>
      <c r="AF71" s="25"/>
      <c r="AG71" s="57"/>
      <c r="AH71" s="55"/>
      <c r="AI71" s="55"/>
      <c r="AJ71" s="55"/>
      <c r="AK71" s="55"/>
      <c r="AL71" s="55"/>
      <c r="AM71" s="55"/>
      <c r="AN71" s="55"/>
      <c r="AO71" s="55"/>
      <c r="AP71" s="55"/>
      <c r="AW71" s="25"/>
      <c r="AY71" s="55"/>
      <c r="AZ71" s="55"/>
      <c r="BA71" s="55"/>
      <c r="BB71" s="55"/>
      <c r="BC71" s="55"/>
      <c r="BD71" s="55"/>
      <c r="BE71" s="55"/>
      <c r="BF71" s="55"/>
      <c r="BG71" s="55"/>
      <c r="BM71" s="57"/>
    </row>
    <row r="72" spans="1:65" s="54" customFormat="1" ht="14.25" customHeight="1" x14ac:dyDescent="0.25">
      <c r="A72" s="53"/>
      <c r="B72" s="108" t="s">
        <v>35</v>
      </c>
      <c r="C72" s="108"/>
      <c r="D72" s="109" t="str">
        <f>"1.4 * "&amp;(ROUND(D59,2)&amp;" + 1.7 * "&amp;ROUND(D65,2))</f>
        <v>1.4 * 0.78 + 1.7 * 0.48</v>
      </c>
      <c r="E72" s="109"/>
      <c r="F72" s="109"/>
      <c r="G72" s="109"/>
      <c r="H72" s="109"/>
      <c r="I72" s="109"/>
      <c r="J72" s="109"/>
      <c r="K72" s="14"/>
      <c r="L72" s="14"/>
      <c r="M72" s="14"/>
      <c r="N72" s="14"/>
      <c r="O72" s="14"/>
      <c r="P72" s="14"/>
      <c r="Q72" s="25"/>
      <c r="S72" s="108" t="s">
        <v>35</v>
      </c>
      <c r="T72" s="108"/>
      <c r="U72" s="109" t="str">
        <f>"1.4 * "&amp;(ROUND(U59,2)&amp;" + 1.7 * "&amp;ROUND(U65,2))</f>
        <v>1.4 * 0.47 + 1.7 * 0.48</v>
      </c>
      <c r="V72" s="109"/>
      <c r="W72" s="109"/>
      <c r="X72" s="109"/>
      <c r="Y72" s="109"/>
      <c r="Z72" s="109"/>
      <c r="AA72" s="109"/>
      <c r="AF72" s="25"/>
      <c r="AG72" s="57"/>
      <c r="AH72" s="108" t="s">
        <v>35</v>
      </c>
      <c r="AI72" s="108"/>
      <c r="AJ72" s="109" t="str">
        <f>"1.4 * "&amp;(ROUND(AJ59,2)&amp;" + 1.7 * "&amp;ROUND(AJ65,2))</f>
        <v>1.4 * 1.06 + 1.7 * 0.48</v>
      </c>
      <c r="AK72" s="109"/>
      <c r="AL72" s="109"/>
      <c r="AM72" s="109"/>
      <c r="AN72" s="109"/>
      <c r="AO72" s="109"/>
      <c r="AP72" s="109"/>
      <c r="AW72" s="25"/>
      <c r="AY72" s="108" t="s">
        <v>35</v>
      </c>
      <c r="AZ72" s="108"/>
      <c r="BA72" s="109" t="str">
        <f>"1.4 * "&amp;(ROUND(BA59,2)&amp;" + 1.7 * "&amp;ROUND(BA65,2))</f>
        <v>1.4 * 0.7 + 1.7 * 0.48</v>
      </c>
      <c r="BB72" s="109"/>
      <c r="BC72" s="109"/>
      <c r="BD72" s="109"/>
      <c r="BE72" s="109"/>
      <c r="BF72" s="109"/>
      <c r="BG72" s="109"/>
      <c r="BM72" s="57"/>
    </row>
    <row r="73" spans="1:65" s="54" customFormat="1" ht="14.25" customHeight="1" x14ac:dyDescent="0.25">
      <c r="A73" s="53"/>
      <c r="B73" s="103" t="s">
        <v>36</v>
      </c>
      <c r="C73" s="103"/>
      <c r="D73" s="92">
        <f>1.4*D59+1.7*D65</f>
        <v>1.9118264136765548</v>
      </c>
      <c r="E73" s="92"/>
      <c r="F73" s="92"/>
      <c r="G73" s="92"/>
      <c r="H73" s="7"/>
      <c r="I73" s="7"/>
      <c r="J73" s="7"/>
      <c r="K73" s="14"/>
      <c r="L73" s="14"/>
      <c r="M73" s="14"/>
      <c r="N73" s="14"/>
      <c r="O73" s="14"/>
      <c r="P73" s="14"/>
      <c r="Q73" s="25"/>
      <c r="S73" s="103" t="s">
        <v>36</v>
      </c>
      <c r="T73" s="103"/>
      <c r="U73" s="92">
        <f>1.4*U59+1.7*U65</f>
        <v>1.4678399999999998</v>
      </c>
      <c r="V73" s="92"/>
      <c r="W73" s="92"/>
      <c r="X73" s="92"/>
      <c r="Y73" s="7"/>
      <c r="Z73" s="7"/>
      <c r="AA73" s="7"/>
      <c r="AF73" s="25"/>
      <c r="AG73" s="57"/>
      <c r="AH73" s="103" t="s">
        <v>36</v>
      </c>
      <c r="AI73" s="103"/>
      <c r="AJ73" s="92">
        <f>1.4*AJ59+1.7*AJ65</f>
        <v>2.3018973561275917</v>
      </c>
      <c r="AK73" s="92"/>
      <c r="AL73" s="92"/>
      <c r="AM73" s="92"/>
      <c r="AN73" s="55"/>
      <c r="AO73" s="55"/>
      <c r="AP73" s="55"/>
      <c r="AW73" s="25"/>
      <c r="AY73" s="103" t="s">
        <v>36</v>
      </c>
      <c r="AZ73" s="103"/>
      <c r="BA73" s="92">
        <f>1.4*BA59+1.7*BA65</f>
        <v>1.7903999999999998</v>
      </c>
      <c r="BB73" s="92"/>
      <c r="BC73" s="92"/>
      <c r="BD73" s="92"/>
      <c r="BE73" s="55"/>
      <c r="BF73" s="55"/>
      <c r="BG73" s="55"/>
      <c r="BM73" s="57"/>
    </row>
    <row r="74" spans="1:65" s="54" customFormat="1" ht="14.25" customHeight="1" x14ac:dyDescent="0.25">
      <c r="A74" s="53"/>
      <c r="B74" s="103"/>
      <c r="C74" s="103"/>
      <c r="D74" s="92"/>
      <c r="E74" s="92"/>
      <c r="F74" s="92"/>
      <c r="G74" s="92"/>
      <c r="H74" s="7"/>
      <c r="I74" s="7"/>
      <c r="J74" s="7"/>
      <c r="K74" s="14"/>
      <c r="L74" s="14"/>
      <c r="M74" s="14"/>
      <c r="N74" s="14"/>
      <c r="O74" s="14"/>
      <c r="P74" s="14"/>
      <c r="Q74" s="25"/>
      <c r="S74" s="103"/>
      <c r="T74" s="103"/>
      <c r="U74" s="92"/>
      <c r="V74" s="92"/>
      <c r="W74" s="92"/>
      <c r="X74" s="92"/>
      <c r="Y74" s="7"/>
      <c r="Z74" s="7"/>
      <c r="AA74" s="7"/>
      <c r="AF74" s="25"/>
      <c r="AG74" s="57"/>
      <c r="AH74" s="103"/>
      <c r="AI74" s="103"/>
      <c r="AJ74" s="92"/>
      <c r="AK74" s="92"/>
      <c r="AL74" s="92"/>
      <c r="AM74" s="92"/>
      <c r="AN74" s="55"/>
      <c r="AO74" s="55"/>
      <c r="AP74" s="55"/>
      <c r="AW74" s="25"/>
      <c r="AY74" s="103"/>
      <c r="AZ74" s="103"/>
      <c r="BA74" s="92"/>
      <c r="BB74" s="92"/>
      <c r="BC74" s="92"/>
      <c r="BD74" s="92"/>
      <c r="BE74" s="55"/>
      <c r="BF74" s="55"/>
      <c r="BG74" s="55"/>
      <c r="BM74" s="57"/>
    </row>
    <row r="75" spans="1:65" x14ac:dyDescent="0.25">
      <c r="AF75" s="57"/>
      <c r="AG75" s="57"/>
      <c r="AI75" s="30"/>
    </row>
    <row r="76" spans="1:65" x14ac:dyDescent="0.25">
      <c r="B76" s="129" t="s">
        <v>45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AB76" s="30"/>
      <c r="AC76" s="30"/>
      <c r="AD76" s="30"/>
      <c r="AE76" s="30"/>
      <c r="AF76" s="30"/>
      <c r="AG76" s="30"/>
    </row>
    <row r="77" spans="1:65" x14ac:dyDescent="0.25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AB77" s="30"/>
      <c r="AC77" s="30"/>
      <c r="AD77" s="30"/>
    </row>
    <row r="78" spans="1:65" ht="15" x14ac:dyDescent="0.25">
      <c r="B78" s="93" t="s">
        <v>93</v>
      </c>
      <c r="C78" s="93"/>
      <c r="D78" s="93"/>
      <c r="E78" s="93"/>
      <c r="AB78" s="25"/>
      <c r="AE78" s="93" t="s">
        <v>94</v>
      </c>
      <c r="AF78" s="93"/>
      <c r="AG78" s="93"/>
      <c r="AH78" s="93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</row>
    <row r="79" spans="1:65" ht="15" x14ac:dyDescent="0.25">
      <c r="B79" s="82" t="s">
        <v>47</v>
      </c>
      <c r="C79" s="82"/>
      <c r="D79" s="82"/>
      <c r="E79" s="82"/>
      <c r="F79" s="82"/>
      <c r="G79" s="82"/>
      <c r="H79" s="23"/>
      <c r="I79" s="23"/>
      <c r="J79" s="23"/>
      <c r="K79" s="23"/>
      <c r="L79" s="23"/>
      <c r="M79" s="23"/>
      <c r="N79" s="23"/>
      <c r="O79" s="23"/>
      <c r="P79" s="23"/>
      <c r="AB79" s="25"/>
      <c r="AE79" s="82" t="s">
        <v>47</v>
      </c>
      <c r="AF79" s="82"/>
      <c r="AG79" s="82"/>
      <c r="AH79" s="82"/>
      <c r="AI79" s="82"/>
      <c r="AJ79" s="82"/>
      <c r="AK79" s="23"/>
      <c r="AL79" s="23"/>
      <c r="AM79" s="23"/>
      <c r="AN79" s="23"/>
      <c r="AO79" s="23"/>
      <c r="AP79" s="23"/>
      <c r="AQ79" s="23"/>
      <c r="AR79" s="23"/>
      <c r="AS79" s="23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</row>
    <row r="80" spans="1:65" x14ac:dyDescent="0.25">
      <c r="B80" s="82"/>
      <c r="C80" s="82"/>
      <c r="D80" s="82"/>
      <c r="E80" s="82"/>
      <c r="F80" s="82"/>
      <c r="G80" s="82"/>
      <c r="AB80" s="25"/>
      <c r="AE80" s="82"/>
      <c r="AF80" s="82"/>
      <c r="AG80" s="82"/>
      <c r="AH80" s="82"/>
      <c r="AI80" s="82"/>
      <c r="AJ80" s="82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</row>
    <row r="81" spans="2:67" x14ac:dyDescent="0.25">
      <c r="B81" s="105" t="str">
        <f>O99&amp;" * Rᴀ"&amp;" ="</f>
        <v>3.025 * Rᴀ =</v>
      </c>
      <c r="C81" s="105"/>
      <c r="D81" s="105"/>
      <c r="E81" s="105"/>
      <c r="F81" s="97" t="str">
        <f>ROUND(R94,2)&amp;" * "</f>
        <v xml:space="preserve">1.47 * </v>
      </c>
      <c r="G81" s="97"/>
      <c r="H81" s="101" t="str">
        <f>O99&amp;"²"</f>
        <v>3.025²</v>
      </c>
      <c r="I81" s="101"/>
      <c r="J81" s="97" t="s">
        <v>17</v>
      </c>
      <c r="K81" s="97" t="str">
        <f>"( "&amp;ROUND((G93),2)&amp;" - "&amp;ROUND(R94,2)&amp;" ) "&amp;ROUND(K97,2)&amp;" * "&amp;U97&amp;" + "</f>
        <v xml:space="preserve">( 1.91 - 1.47 ) 1.7 * 1.325 + </v>
      </c>
      <c r="L81" s="97"/>
      <c r="M81" s="97"/>
      <c r="N81" s="97"/>
      <c r="O81" s="97"/>
      <c r="P81" s="97"/>
      <c r="Q81" s="97"/>
      <c r="R81" s="97"/>
      <c r="S81" s="97"/>
      <c r="T81" s="101">
        <f>K97</f>
        <v>1.7000000000000002</v>
      </c>
      <c r="U81" s="101"/>
      <c r="AB81" s="25"/>
      <c r="AE81" s="105" t="str">
        <f>AV99&amp;" * Rᴀ"&amp;" ="</f>
        <v>4.7 * Rᴀ =</v>
      </c>
      <c r="AF81" s="105"/>
      <c r="AG81" s="105"/>
      <c r="AH81" s="105"/>
      <c r="AI81" s="97" t="str">
        <f>ROUND(BD94,2)&amp;" * "</f>
        <v xml:space="preserve">1.79 * </v>
      </c>
      <c r="AJ81" s="97"/>
      <c r="AK81" s="101" t="str">
        <f>AV99&amp;"²"</f>
        <v>4.7²</v>
      </c>
      <c r="AL81" s="101"/>
      <c r="AM81" s="97" t="s">
        <v>17</v>
      </c>
      <c r="AN81" s="97" t="str">
        <f>"( "&amp;ROUND((AS93),2)&amp;" - "&amp;ROUND(BD94,2)&amp;") * "&amp;ROUND(AW97,2)&amp;" * "&amp;ROUND(BG97,2)&amp;" +"</f>
        <v>( 2.3 - 1.79) * 2.05 * 1.33 +</v>
      </c>
      <c r="AO81" s="97"/>
      <c r="AP81" s="97"/>
      <c r="AQ81" s="97"/>
      <c r="AR81" s="97"/>
      <c r="AS81" s="97"/>
      <c r="AT81" s="97"/>
      <c r="AU81" s="97"/>
      <c r="AV81" s="97"/>
      <c r="AW81" s="101">
        <f>AW97</f>
        <v>2.0499999999999998</v>
      </c>
      <c r="AX81" s="101"/>
      <c r="AY81" s="54"/>
      <c r="AZ81" s="54"/>
      <c r="BA81" s="54"/>
      <c r="BB81" s="54"/>
      <c r="BC81" s="54"/>
      <c r="BD81" s="54"/>
      <c r="BE81" s="54"/>
    </row>
    <row r="82" spans="2:67" ht="14.25" customHeight="1" x14ac:dyDescent="0.25">
      <c r="B82" s="105"/>
      <c r="C82" s="105"/>
      <c r="D82" s="105"/>
      <c r="E82" s="105"/>
      <c r="F82" s="97"/>
      <c r="G82" s="97"/>
      <c r="H82" s="90">
        <v>2</v>
      </c>
      <c r="I82" s="90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0">
        <v>2</v>
      </c>
      <c r="U82" s="90"/>
      <c r="AB82" s="25"/>
      <c r="AE82" s="105"/>
      <c r="AF82" s="105"/>
      <c r="AG82" s="105"/>
      <c r="AH82" s="105"/>
      <c r="AI82" s="97"/>
      <c r="AJ82" s="97"/>
      <c r="AK82" s="90">
        <v>2</v>
      </c>
      <c r="AL82" s="90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0">
        <v>2</v>
      </c>
      <c r="AX82" s="90"/>
      <c r="AY82" s="54"/>
      <c r="AZ82" s="54"/>
      <c r="BA82" s="54"/>
      <c r="BB82" s="54"/>
      <c r="BC82" s="54"/>
      <c r="BD82" s="54"/>
      <c r="BE82" s="54"/>
    </row>
    <row r="83" spans="2:67" ht="14.25" customHeight="1" x14ac:dyDescent="0.25">
      <c r="B83" s="80" t="s">
        <v>48</v>
      </c>
      <c r="C83" s="80"/>
      <c r="D83" s="81">
        <f>R94*O99/2+((G93-R94)*K97)*(U97+(K97/2))/O99</f>
        <v>2.7627988312624998</v>
      </c>
      <c r="E83" s="81"/>
      <c r="F83" s="81"/>
      <c r="G83" s="81"/>
      <c r="H83" s="33"/>
      <c r="K83" s="30"/>
      <c r="L83" s="30"/>
      <c r="AB83" s="25"/>
      <c r="AE83" s="80" t="s">
        <v>48</v>
      </c>
      <c r="AF83" s="80"/>
      <c r="AG83" s="81">
        <f>BD94*AV99/2+((AS93-BD94)*AW97)*(BG97+(AW97/2))/AV99</f>
        <v>4.7317247900307811</v>
      </c>
      <c r="AH83" s="81"/>
      <c r="AI83" s="81"/>
      <c r="AJ83" s="81"/>
      <c r="AK83" s="33"/>
      <c r="AL83" s="54"/>
      <c r="AM83" s="54"/>
      <c r="AS83" s="57"/>
      <c r="AT83" s="57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</row>
    <row r="84" spans="2:67" ht="14.25" customHeight="1" x14ac:dyDescent="0.25">
      <c r="B84" s="80"/>
      <c r="C84" s="80"/>
      <c r="D84" s="81"/>
      <c r="E84" s="81"/>
      <c r="F84" s="81"/>
      <c r="G84" s="81"/>
      <c r="H84" s="33"/>
      <c r="K84" s="25"/>
      <c r="M84" s="82" t="s">
        <v>57</v>
      </c>
      <c r="N84" s="82"/>
      <c r="O84" s="82"/>
      <c r="P84" s="82"/>
      <c r="Q84" s="82"/>
      <c r="R84" s="82"/>
      <c r="S84" s="82"/>
      <c r="T84" s="82"/>
      <c r="U84" s="82"/>
      <c r="AB84" s="25"/>
      <c r="AC84" s="57"/>
      <c r="AE84" s="80"/>
      <c r="AF84" s="80"/>
      <c r="AG84" s="81"/>
      <c r="AH84" s="81"/>
      <c r="AI84" s="81"/>
      <c r="AJ84" s="81"/>
      <c r="AK84" s="33"/>
      <c r="AL84" s="54"/>
      <c r="AM84" s="54"/>
      <c r="AS84" s="25"/>
      <c r="AT84" s="54"/>
      <c r="AU84" s="82" t="s">
        <v>57</v>
      </c>
      <c r="AV84" s="82"/>
      <c r="AW84" s="82"/>
      <c r="AX84" s="82"/>
      <c r="AY84" s="82"/>
      <c r="AZ84" s="82"/>
      <c r="BA84" s="82"/>
      <c r="BB84" s="82"/>
      <c r="BC84" s="82"/>
      <c r="BD84" s="54"/>
      <c r="BE84" s="54"/>
    </row>
    <row r="85" spans="2:67" ht="14.25" customHeight="1" x14ac:dyDescent="0.25">
      <c r="B85" s="82" t="s">
        <v>37</v>
      </c>
      <c r="C85" s="82"/>
      <c r="D85" s="82"/>
      <c r="E85" s="82"/>
      <c r="F85" s="82"/>
      <c r="G85" s="82"/>
      <c r="H85" s="82"/>
      <c r="I85" s="82"/>
      <c r="J85" s="82"/>
      <c r="K85" s="25"/>
      <c r="W85" s="15"/>
      <c r="AC85" s="38"/>
      <c r="AE85" s="82" t="s">
        <v>37</v>
      </c>
      <c r="AF85" s="82"/>
      <c r="AG85" s="82"/>
      <c r="AH85" s="82"/>
      <c r="AI85" s="82"/>
      <c r="AJ85" s="82"/>
      <c r="AK85" s="82"/>
      <c r="AL85" s="82"/>
      <c r="AM85" s="82"/>
      <c r="AS85" s="25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15"/>
    </row>
    <row r="86" spans="2:67" x14ac:dyDescent="0.25">
      <c r="K86" s="25"/>
      <c r="W86" s="15"/>
      <c r="AC86" s="38"/>
      <c r="AE86" s="54"/>
      <c r="AF86" s="54"/>
      <c r="AG86" s="54"/>
      <c r="AH86" s="54"/>
      <c r="AI86" s="54"/>
      <c r="AJ86" s="54"/>
      <c r="AK86" s="54"/>
      <c r="AL86" s="54"/>
      <c r="AM86" s="54"/>
      <c r="AS86" s="25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15"/>
    </row>
    <row r="87" spans="2:67" ht="14.25" customHeight="1" x14ac:dyDescent="0.25">
      <c r="K87" s="25"/>
      <c r="AB87" s="25"/>
      <c r="AC87" s="62"/>
      <c r="AE87" s="54"/>
      <c r="AF87" s="54"/>
      <c r="AG87" s="54"/>
      <c r="AH87" s="54"/>
      <c r="AI87" s="54"/>
      <c r="AJ87" s="54"/>
      <c r="AK87" s="54"/>
      <c r="AL87" s="54"/>
      <c r="AM87" s="54"/>
      <c r="AS87" s="25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</row>
    <row r="88" spans="2:67" ht="14.25" customHeight="1" x14ac:dyDescent="0.25">
      <c r="B88" s="84" t="s">
        <v>38</v>
      </c>
      <c r="C88" s="84"/>
      <c r="D88" s="85" t="str">
        <f>ROUND(D83,2)&amp;" - ("&amp;ROUND(G93,2)&amp;" * Xo) = 0"</f>
        <v>2.76 - (1.91 * Xo) = 0</v>
      </c>
      <c r="E88" s="85"/>
      <c r="F88" s="85"/>
      <c r="G88" s="85"/>
      <c r="H88" s="85"/>
      <c r="I88" s="85"/>
      <c r="J88" s="85"/>
      <c r="K88" s="36"/>
      <c r="M88" s="104" t="s">
        <v>58</v>
      </c>
      <c r="N88" s="104"/>
      <c r="O88" s="104"/>
      <c r="P88" s="88" t="str">
        <f>ROUND(D83,2)&amp;" * "&amp;ROUND(D89,2)&amp;" - "&amp;ROUND(G93,2)&amp;" *"</f>
        <v>2.76 * 1.45 - 1.91 *</v>
      </c>
      <c r="Q88" s="88"/>
      <c r="R88" s="88"/>
      <c r="S88" s="88"/>
      <c r="T88" s="88"/>
      <c r="U88" s="88"/>
      <c r="V88" s="86" t="str">
        <f>ROUND(D89,2)&amp;"²"</f>
        <v>1.45²</v>
      </c>
      <c r="W88" s="86"/>
      <c r="AB88" s="25"/>
      <c r="AC88" s="83" t="s">
        <v>38</v>
      </c>
      <c r="AD88" s="84"/>
      <c r="AE88" s="85" t="str">
        <f>ROUND(AG83,2)&amp;" - ("&amp;ROUND(AS93,2)&amp;" * Xo) - ("&amp;ROUND(AS93,2)&amp;" - "&amp;ROUND(AJ94,2)&amp;") (Xo - "&amp;AM97&amp;") = 0"</f>
        <v>4.73 - (2.3 * Xo) - (2.3 - 1.79) (Xo - 1.325) = 0</v>
      </c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102"/>
      <c r="AT88" s="54"/>
      <c r="AU88" s="104" t="s">
        <v>58</v>
      </c>
      <c r="AV88" s="104"/>
      <c r="AW88" s="104"/>
      <c r="AX88" s="88" t="str">
        <f>ROUND(AG83,2)&amp;" * "&amp;ROUND(AG89,2)&amp;" - "&amp;ROUND(AJ94,2)&amp;" *"</f>
        <v>4.73 * 2.35 - 1.79 *</v>
      </c>
      <c r="AY88" s="88"/>
      <c r="AZ88" s="88"/>
      <c r="BA88" s="88"/>
      <c r="BB88" s="88"/>
      <c r="BC88" s="88"/>
      <c r="BD88" s="86" t="str">
        <f>ROUND(AG89,2)&amp;"²"</f>
        <v>2.35²</v>
      </c>
      <c r="BE88" s="86"/>
      <c r="BF88" s="85" t="str">
        <f>" -  ("&amp;ROUND(AS93,2)&amp;" - "&amp;ROUND(AJ94,2)&amp;")"</f>
        <v xml:space="preserve"> -  (2.3 - 1.79)</v>
      </c>
      <c r="BG88" s="85"/>
      <c r="BH88" s="85"/>
      <c r="BI88" s="85"/>
      <c r="BJ88" s="85"/>
      <c r="BK88" s="86" t="str">
        <f>"("&amp;ROUND(AG89,2)&amp;" - "&amp;AM97&amp;")²"</f>
        <v>(2.35 - 1.325)²</v>
      </c>
      <c r="BL88" s="86"/>
      <c r="BM88" s="86"/>
      <c r="BN88" s="86"/>
      <c r="BO88" s="86"/>
    </row>
    <row r="89" spans="2:67" ht="15" x14ac:dyDescent="0.25">
      <c r="B89" s="80" t="s">
        <v>39</v>
      </c>
      <c r="C89" s="80"/>
      <c r="D89" s="89">
        <f>D83/G93</f>
        <v>1.4451096665985876</v>
      </c>
      <c r="E89" s="89"/>
      <c r="F89" s="89"/>
      <c r="G89" s="22"/>
      <c r="H89" s="22"/>
      <c r="K89" s="25"/>
      <c r="M89" s="104"/>
      <c r="N89" s="104"/>
      <c r="O89" s="104"/>
      <c r="P89" s="88"/>
      <c r="Q89" s="88"/>
      <c r="R89" s="88"/>
      <c r="S89" s="88"/>
      <c r="T89" s="88"/>
      <c r="U89" s="88"/>
      <c r="V89" s="90">
        <v>2</v>
      </c>
      <c r="W89" s="90"/>
      <c r="AC89" s="38"/>
      <c r="AE89" s="80" t="s">
        <v>39</v>
      </c>
      <c r="AF89" s="80"/>
      <c r="AG89" s="89">
        <f>(AG83+(AS93-AJ94)*AM97)/AS93</f>
        <v>2.35</v>
      </c>
      <c r="AH89" s="89"/>
      <c r="AI89" s="89"/>
      <c r="AJ89" s="22"/>
      <c r="AK89" s="22"/>
      <c r="AL89" s="54"/>
      <c r="AM89" s="54"/>
      <c r="AS89" s="25"/>
      <c r="AT89" s="54"/>
      <c r="AU89" s="104"/>
      <c r="AV89" s="104"/>
      <c r="AW89" s="104"/>
      <c r="AX89" s="88"/>
      <c r="AY89" s="88"/>
      <c r="AZ89" s="88"/>
      <c r="BA89" s="88"/>
      <c r="BB89" s="88"/>
      <c r="BC89" s="88"/>
      <c r="BD89" s="90">
        <v>2</v>
      </c>
      <c r="BE89" s="90"/>
      <c r="BF89" s="85"/>
      <c r="BG89" s="85"/>
      <c r="BH89" s="85"/>
      <c r="BI89" s="85"/>
      <c r="BJ89" s="85"/>
      <c r="BK89" s="87">
        <v>2</v>
      </c>
      <c r="BL89" s="87"/>
      <c r="BM89" s="87"/>
      <c r="BN89" s="87"/>
      <c r="BO89" s="87"/>
    </row>
    <row r="90" spans="2:67" ht="15" x14ac:dyDescent="0.25">
      <c r="B90" s="80"/>
      <c r="C90" s="80"/>
      <c r="D90" s="89"/>
      <c r="E90" s="89"/>
      <c r="F90" s="89"/>
      <c r="G90" s="22"/>
      <c r="H90" s="22"/>
      <c r="K90" s="25"/>
      <c r="M90" s="91" t="s">
        <v>59</v>
      </c>
      <c r="N90" s="91"/>
      <c r="O90" s="91"/>
      <c r="P90" s="92">
        <f>D83*D89-(G93*D89^2)/2</f>
        <v>1.9962736489623596</v>
      </c>
      <c r="Q90" s="92"/>
      <c r="R90" s="92"/>
      <c r="S90" s="92"/>
      <c r="T90" s="27"/>
      <c r="X90" s="15"/>
      <c r="Y90" s="15"/>
      <c r="Z90" s="15"/>
      <c r="AC90" s="38"/>
      <c r="AE90" s="80"/>
      <c r="AF90" s="80"/>
      <c r="AG90" s="89"/>
      <c r="AH90" s="89"/>
      <c r="AI90" s="89"/>
      <c r="AJ90" s="22"/>
      <c r="AK90" s="22"/>
      <c r="AL90" s="54"/>
      <c r="AM90" s="54"/>
      <c r="AS90" s="25"/>
      <c r="AT90" s="54"/>
      <c r="AU90" s="91" t="s">
        <v>59</v>
      </c>
      <c r="AV90" s="91"/>
      <c r="AW90" s="91"/>
      <c r="AX90" s="92">
        <f>AG83*AG89-((AJ94*AG89^2)/2)-((AS93-AJ94)*((AG89-AM97)^2)/2)</f>
        <v>5.9071153016815607</v>
      </c>
      <c r="AY90" s="92"/>
      <c r="AZ90" s="92"/>
      <c r="BA90" s="92"/>
      <c r="BB90" s="27"/>
      <c r="BC90" s="54"/>
      <c r="BD90" s="54"/>
      <c r="BE90" s="54"/>
    </row>
    <row r="91" spans="2:67" ht="14.25" customHeight="1" x14ac:dyDescent="0.25">
      <c r="M91" s="91"/>
      <c r="N91" s="91"/>
      <c r="O91" s="91"/>
      <c r="P91" s="92"/>
      <c r="Q91" s="92"/>
      <c r="R91" s="92"/>
      <c r="S91" s="92"/>
      <c r="T91" s="27"/>
      <c r="X91" s="15"/>
      <c r="Y91" s="15"/>
      <c r="Z91" s="15"/>
      <c r="AC91" s="38"/>
      <c r="AE91" s="54"/>
      <c r="AF91" s="54"/>
      <c r="AG91" s="54"/>
      <c r="AH91" s="54"/>
      <c r="AI91" s="54"/>
      <c r="AJ91" s="54"/>
      <c r="AK91" s="54"/>
      <c r="AL91" s="54"/>
      <c r="AM91" s="54"/>
      <c r="AS91" s="54"/>
      <c r="AT91" s="54"/>
      <c r="AU91" s="91"/>
      <c r="AV91" s="91"/>
      <c r="AW91" s="91"/>
      <c r="AX91" s="92"/>
      <c r="AY91" s="92"/>
      <c r="AZ91" s="92"/>
      <c r="BA91" s="92"/>
      <c r="BB91" s="27"/>
      <c r="BC91" s="54"/>
      <c r="BD91" s="54"/>
      <c r="BE91" s="54"/>
    </row>
    <row r="92" spans="2:67" s="54" customFormat="1" ht="14.25" customHeight="1" x14ac:dyDescent="0.25">
      <c r="M92" s="60"/>
      <c r="N92" s="60"/>
      <c r="O92" s="60"/>
      <c r="P92" s="56"/>
      <c r="Q92" s="56"/>
      <c r="R92" s="56"/>
      <c r="S92" s="56"/>
      <c r="T92" s="27"/>
      <c r="X92" s="15"/>
      <c r="Y92" s="15"/>
      <c r="Z92" s="15"/>
      <c r="AC92" s="38"/>
      <c r="AP92" s="60"/>
      <c r="AQ92" s="60"/>
      <c r="AR92" s="60"/>
      <c r="AS92" s="56"/>
      <c r="AT92" s="56"/>
      <c r="AU92" s="56"/>
      <c r="AV92" s="56"/>
      <c r="AW92" s="27"/>
    </row>
    <row r="93" spans="2:67" ht="15.75" thickBot="1" x14ac:dyDescent="0.3">
      <c r="B93" s="30"/>
      <c r="C93" s="30"/>
      <c r="D93" s="30"/>
      <c r="E93" s="30"/>
      <c r="F93" s="30"/>
      <c r="G93" s="98">
        <f>D73</f>
        <v>1.9118264136765548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38"/>
      <c r="AD93" s="54"/>
      <c r="AE93" s="57"/>
      <c r="AF93" s="57"/>
      <c r="AG93" s="57"/>
      <c r="AH93" s="57"/>
      <c r="AR93" s="57"/>
      <c r="AS93" s="98">
        <f>AJ73</f>
        <v>2.3018973561275917</v>
      </c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54"/>
      <c r="BE93" s="54"/>
      <c r="BF93" s="54"/>
      <c r="BG93" s="54"/>
      <c r="BH93" s="54"/>
      <c r="BI93" s="54"/>
      <c r="BJ93" s="54"/>
      <c r="BK93" s="54"/>
      <c r="BL93" s="54"/>
      <c r="BM93" s="54"/>
    </row>
    <row r="94" spans="2:67" ht="14.25" customHeight="1" thickTop="1" thickBot="1" x14ac:dyDescent="0.3">
      <c r="B94" s="30"/>
      <c r="C94" s="30"/>
      <c r="D94" s="30"/>
      <c r="E94" s="30"/>
      <c r="F94" s="30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79">
        <f>U73</f>
        <v>1.4678399999999998</v>
      </c>
      <c r="S94" s="79"/>
      <c r="T94" s="79"/>
      <c r="U94" s="79"/>
      <c r="V94" s="79"/>
      <c r="W94" s="79"/>
      <c r="X94" s="79"/>
      <c r="Y94" s="79"/>
      <c r="Z94" s="79"/>
      <c r="AA94" s="182"/>
      <c r="AB94" s="54"/>
      <c r="AC94" s="38"/>
      <c r="AD94" s="54"/>
      <c r="AE94" s="57"/>
      <c r="AF94" s="57"/>
      <c r="AG94" s="57"/>
      <c r="AH94" s="57"/>
      <c r="AJ94" s="79">
        <f>BA73</f>
        <v>1.7903999999999998</v>
      </c>
      <c r="AK94" s="79"/>
      <c r="AL94" s="79"/>
      <c r="AM94" s="79"/>
      <c r="AN94" s="79"/>
      <c r="AO94" s="79"/>
      <c r="AP94" s="79"/>
      <c r="AQ94" s="79"/>
      <c r="AR94" s="79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79">
        <f>BA73</f>
        <v>1.7903999999999998</v>
      </c>
      <c r="BE94" s="79"/>
      <c r="BF94" s="79"/>
      <c r="BG94" s="79"/>
      <c r="BH94" s="79"/>
      <c r="BI94" s="79"/>
      <c r="BJ94" s="79"/>
      <c r="BK94" s="79"/>
      <c r="BL94" s="79"/>
      <c r="BM94" s="61"/>
    </row>
    <row r="95" spans="2:67" ht="14.25" customHeight="1" thickTop="1" thickBot="1" x14ac:dyDescent="0.3">
      <c r="B95" s="30"/>
      <c r="C95" s="30"/>
      <c r="D95" s="30"/>
      <c r="E95" s="30"/>
      <c r="F95" s="30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57"/>
      <c r="AB95" s="54"/>
      <c r="AC95" s="38"/>
      <c r="AD95" s="54"/>
      <c r="AE95" s="57"/>
      <c r="AF95" s="57"/>
      <c r="AG95" s="57"/>
      <c r="AH95" s="57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57"/>
    </row>
    <row r="96" spans="2:67" ht="15" customHeight="1" thickTop="1" x14ac:dyDescent="0.25">
      <c r="E96" s="99" t="s">
        <v>40</v>
      </c>
      <c r="F96" s="99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94" t="s">
        <v>41</v>
      </c>
      <c r="AB96" s="94"/>
      <c r="AC96" s="38"/>
      <c r="AD96" s="54"/>
      <c r="AE96" s="54"/>
      <c r="AF96" s="54"/>
      <c r="AG96" s="54"/>
      <c r="AH96" s="99" t="s">
        <v>40</v>
      </c>
      <c r="AI96" s="99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94"/>
      <c r="BE96" s="94"/>
      <c r="BL96" s="54"/>
      <c r="BM96" s="94" t="s">
        <v>41</v>
      </c>
      <c r="BN96" s="94"/>
    </row>
    <row r="97" spans="2:66" s="54" customFormat="1" ht="15" customHeight="1" x14ac:dyDescent="0.25">
      <c r="B97" s="14"/>
      <c r="C97" s="14"/>
      <c r="D97" s="14"/>
      <c r="E97" s="14"/>
      <c r="F97" s="14"/>
      <c r="K97" s="95">
        <f>Z18</f>
        <v>1.7000000000000002</v>
      </c>
      <c r="L97" s="95"/>
      <c r="M97" s="95"/>
      <c r="U97" s="96">
        <f>AE18</f>
        <v>1.325</v>
      </c>
      <c r="V97" s="96"/>
      <c r="W97" s="96"/>
      <c r="X97" s="28"/>
      <c r="Z97" s="28"/>
      <c r="AA97" s="28"/>
      <c r="AC97" s="38"/>
      <c r="AM97" s="96">
        <f>AK18</f>
        <v>1.325</v>
      </c>
      <c r="AN97" s="96"/>
      <c r="AO97" s="96"/>
      <c r="AW97" s="95">
        <f>AR18</f>
        <v>2.0499999999999998</v>
      </c>
      <c r="AX97" s="95"/>
      <c r="AY97" s="95"/>
      <c r="BA97" s="28"/>
      <c r="BC97" s="28"/>
      <c r="BD97" s="28"/>
      <c r="BG97" s="96">
        <f>AW18</f>
        <v>1.325</v>
      </c>
      <c r="BH97" s="96"/>
      <c r="BI97" s="96"/>
    </row>
    <row r="98" spans="2:66" s="54" customFormat="1" ht="15" customHeight="1" x14ac:dyDescent="0.25">
      <c r="B98" s="14"/>
      <c r="C98" s="14"/>
      <c r="D98" s="14"/>
      <c r="E98" s="14"/>
      <c r="F98" s="14"/>
      <c r="K98" s="95"/>
      <c r="L98" s="95"/>
      <c r="M98" s="95"/>
      <c r="U98" s="96"/>
      <c r="V98" s="96"/>
      <c r="W98" s="96"/>
      <c r="X98" s="28"/>
      <c r="Z98" s="28"/>
      <c r="AA98" s="28"/>
      <c r="AC98" s="38"/>
      <c r="AM98" s="96"/>
      <c r="AN98" s="96"/>
      <c r="AO98" s="96"/>
      <c r="AW98" s="95"/>
      <c r="AX98" s="95"/>
      <c r="AY98" s="95"/>
      <c r="BA98" s="28"/>
      <c r="BC98" s="28"/>
      <c r="BD98" s="28"/>
      <c r="BG98" s="96"/>
      <c r="BH98" s="96"/>
      <c r="BI98" s="96"/>
    </row>
    <row r="99" spans="2:66" s="54" customFormat="1" ht="15" customHeight="1" x14ac:dyDescent="0.25">
      <c r="B99" s="100">
        <f>D83</f>
        <v>2.7627988312624998</v>
      </c>
      <c r="C99" s="100"/>
      <c r="D99" s="100"/>
      <c r="E99" s="100"/>
      <c r="F99" s="100"/>
      <c r="O99" s="96">
        <f>K97+U97</f>
        <v>3.0250000000000004</v>
      </c>
      <c r="P99" s="96"/>
      <c r="Q99" s="96"/>
      <c r="R99" s="96"/>
      <c r="S99" s="28"/>
      <c r="AC99" s="38"/>
      <c r="AE99" s="100">
        <f>AG83</f>
        <v>4.7317247900307811</v>
      </c>
      <c r="AF99" s="100"/>
      <c r="AG99" s="100"/>
      <c r="AH99" s="100"/>
      <c r="AI99" s="100"/>
      <c r="AV99" s="95">
        <f>AM97+AW97+BG97</f>
        <v>4.7</v>
      </c>
      <c r="AW99" s="95"/>
      <c r="AX99" s="95"/>
      <c r="AY99" s="95"/>
      <c r="AZ99" s="95"/>
    </row>
    <row r="100" spans="2:66" s="54" customFormat="1" ht="15" customHeight="1" x14ac:dyDescent="0.25">
      <c r="B100" s="14"/>
      <c r="C100" s="14"/>
      <c r="D100" s="14"/>
      <c r="E100" s="14"/>
      <c r="F100" s="14"/>
      <c r="O100" s="96"/>
      <c r="P100" s="96"/>
      <c r="Q100" s="96"/>
      <c r="R100" s="96"/>
      <c r="S100" s="28"/>
      <c r="AC100" s="38"/>
      <c r="AV100" s="95"/>
      <c r="AW100" s="95"/>
      <c r="AX100" s="95"/>
      <c r="AY100" s="95"/>
      <c r="AZ100" s="95"/>
    </row>
    <row r="101" spans="2:66" s="54" customFormat="1" ht="15" customHeight="1" x14ac:dyDescent="0.25">
      <c r="B101" s="14"/>
      <c r="C101" s="14"/>
      <c r="D101" s="14"/>
      <c r="E101" s="14"/>
      <c r="F101" s="14"/>
      <c r="G101" s="78" t="s">
        <v>62</v>
      </c>
      <c r="H101" s="78"/>
      <c r="I101" s="78"/>
      <c r="J101" s="15"/>
      <c r="K101" s="14"/>
      <c r="L101" s="14"/>
      <c r="M101" s="14"/>
      <c r="N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38"/>
      <c r="AM101" s="15"/>
      <c r="AO101" s="78" t="s">
        <v>62</v>
      </c>
      <c r="AP101" s="78"/>
      <c r="AQ101" s="78"/>
    </row>
    <row r="102" spans="2:66" s="54" customFormat="1" ht="15" customHeight="1" x14ac:dyDescent="0.25">
      <c r="B102" s="14"/>
      <c r="C102" s="14"/>
      <c r="D102" s="14"/>
      <c r="E102" s="14"/>
      <c r="F102" s="14"/>
      <c r="G102" s="14"/>
      <c r="H102" s="14"/>
      <c r="I102" s="14"/>
      <c r="J102" s="14"/>
      <c r="K102" s="27"/>
      <c r="L102" s="15"/>
      <c r="M102" s="15"/>
      <c r="N102" s="15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38"/>
      <c r="AQ102" s="15"/>
    </row>
    <row r="103" spans="2:66" s="54" customFormat="1" ht="15" customHeight="1" x14ac:dyDescent="0.25">
      <c r="B103" s="14"/>
      <c r="C103" s="14"/>
      <c r="D103" s="14"/>
      <c r="E103" s="14"/>
      <c r="F103" s="14"/>
      <c r="G103" s="30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8"/>
    </row>
    <row r="104" spans="2:66" s="54" customFormat="1" ht="15" customHeight="1" thickBot="1" x14ac:dyDescent="0.3">
      <c r="B104" s="14"/>
      <c r="C104" s="14"/>
      <c r="D104" s="35"/>
      <c r="E104" s="14"/>
      <c r="F104" s="30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25"/>
      <c r="AI104" s="73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72"/>
      <c r="BN104" s="72"/>
    </row>
    <row r="105" spans="2:66" s="54" customFormat="1" ht="1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25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</row>
    <row r="106" spans="2:66" s="54" customFormat="1" ht="15" customHeight="1" x14ac:dyDescent="0.2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25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</row>
    <row r="107" spans="2:66" s="54" customFormat="1" ht="15" customHeight="1" x14ac:dyDescent="0.25">
      <c r="B107" s="14"/>
      <c r="C107" s="14"/>
      <c r="D107" s="14"/>
      <c r="E107" s="14"/>
      <c r="F107" s="31"/>
      <c r="G107" s="31"/>
      <c r="H107" s="31"/>
      <c r="I107" s="31"/>
      <c r="J107" s="14"/>
      <c r="K107" s="14"/>
      <c r="L107" s="14"/>
      <c r="M107" s="14"/>
      <c r="N107" s="14"/>
      <c r="O107" s="14"/>
      <c r="P107" s="183">
        <f>P90</f>
        <v>1.9962736489623596</v>
      </c>
      <c r="Q107" s="137"/>
      <c r="R107" s="137"/>
      <c r="S107" s="137"/>
      <c r="T107" s="14"/>
      <c r="U107" s="14"/>
      <c r="V107" s="14"/>
      <c r="W107" s="14"/>
      <c r="X107" s="14"/>
      <c r="Y107" s="14"/>
      <c r="Z107" s="14"/>
      <c r="AA107" s="14"/>
      <c r="AB107" s="25"/>
      <c r="AI107" s="31"/>
      <c r="AJ107" s="31"/>
      <c r="AK107" s="31"/>
      <c r="AL107" s="31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183">
        <f>AX90</f>
        <v>5.9071153016815607</v>
      </c>
      <c r="AX107" s="137"/>
      <c r="AY107" s="137"/>
      <c r="AZ107" s="137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</row>
    <row r="108" spans="2:66" s="54" customFormat="1" ht="15" customHeight="1" x14ac:dyDescent="0.25">
      <c r="B108" s="14"/>
      <c r="C108" s="14"/>
      <c r="D108" s="14"/>
      <c r="E108" s="14"/>
      <c r="F108" s="31"/>
      <c r="G108" s="31"/>
      <c r="H108" s="31"/>
      <c r="I108" s="31"/>
      <c r="J108" s="14"/>
      <c r="K108" s="14"/>
      <c r="L108" s="14"/>
      <c r="M108" s="14"/>
      <c r="N108" s="14"/>
      <c r="O108" s="14"/>
      <c r="P108" s="96">
        <f>O99</f>
        <v>3.0250000000000004</v>
      </c>
      <c r="Q108" s="96"/>
      <c r="R108" s="96"/>
      <c r="S108" s="96"/>
      <c r="T108" s="14"/>
      <c r="U108" s="14"/>
      <c r="V108" s="14"/>
      <c r="W108" s="14"/>
      <c r="X108" s="14"/>
      <c r="Y108" s="14"/>
      <c r="Z108" s="14"/>
      <c r="AA108" s="14"/>
      <c r="AB108" s="25"/>
      <c r="AI108" s="31"/>
      <c r="AJ108" s="31"/>
      <c r="AK108" s="31"/>
      <c r="AL108" s="31"/>
      <c r="AM108" s="72"/>
      <c r="AN108" s="72"/>
      <c r="AO108" s="72"/>
      <c r="AP108" s="72"/>
      <c r="AQ108" s="72"/>
      <c r="AR108" s="72"/>
      <c r="AS108" s="72"/>
      <c r="AT108" s="72"/>
      <c r="AU108" s="72"/>
      <c r="AV108" s="95">
        <f>AV99</f>
        <v>4.7</v>
      </c>
      <c r="AW108" s="95"/>
      <c r="AX108" s="95"/>
      <c r="AY108" s="95"/>
      <c r="AZ108" s="95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</row>
    <row r="109" spans="2:66" s="54" customFormat="1" ht="15" customHeight="1" x14ac:dyDescent="0.2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96"/>
      <c r="Q109" s="96"/>
      <c r="R109" s="96"/>
      <c r="S109" s="96"/>
      <c r="T109" s="14"/>
      <c r="U109" s="14"/>
      <c r="V109" s="14"/>
      <c r="W109" s="14"/>
      <c r="X109" s="14"/>
      <c r="Y109" s="14"/>
      <c r="Z109" s="14"/>
      <c r="AA109" s="14"/>
      <c r="AB109" s="25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95"/>
      <c r="AW109" s="95"/>
      <c r="AX109" s="95"/>
      <c r="AY109" s="95"/>
      <c r="AZ109" s="95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</row>
    <row r="110" spans="2:66" s="54" customFormat="1" ht="15" customHeight="1" thickBot="1" x14ac:dyDescent="0.3">
      <c r="AB110" s="25"/>
    </row>
    <row r="111" spans="2:66" ht="15" customHeight="1" x14ac:dyDescent="0.25">
      <c r="BD111" s="169" t="s">
        <v>68</v>
      </c>
      <c r="BE111" s="170"/>
      <c r="BF111" s="170" t="s">
        <v>69</v>
      </c>
      <c r="BG111" s="170"/>
      <c r="BH111" s="170"/>
      <c r="BI111" s="170"/>
      <c r="BJ111" s="170" t="s">
        <v>70</v>
      </c>
      <c r="BK111" s="170"/>
      <c r="BL111" s="173"/>
    </row>
    <row r="112" spans="2:66" x14ac:dyDescent="0.25">
      <c r="B112" s="129" t="s">
        <v>60</v>
      </c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BD112" s="171"/>
      <c r="BE112" s="172"/>
      <c r="BF112" s="172"/>
      <c r="BG112" s="172"/>
      <c r="BH112" s="172"/>
      <c r="BI112" s="172"/>
      <c r="BJ112" s="172"/>
      <c r="BK112" s="172"/>
      <c r="BL112" s="174"/>
    </row>
    <row r="113" spans="2:68" ht="15" x14ac:dyDescent="0.25"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AB113" s="69"/>
      <c r="AC113" s="37"/>
      <c r="AD113" s="93" t="s">
        <v>94</v>
      </c>
      <c r="AE113" s="93"/>
      <c r="AF113" s="93"/>
      <c r="AG113" s="93"/>
      <c r="BD113" s="175" t="s">
        <v>71</v>
      </c>
      <c r="BE113" s="176"/>
      <c r="BF113" s="177">
        <v>0.95250000000000001</v>
      </c>
      <c r="BG113" s="177"/>
      <c r="BH113" s="177"/>
      <c r="BI113" s="177"/>
      <c r="BJ113" s="178">
        <v>0.71</v>
      </c>
      <c r="BK113" s="178"/>
      <c r="BL113" s="179"/>
    </row>
    <row r="114" spans="2:68" s="63" customFormat="1" ht="15" x14ac:dyDescent="0.25">
      <c r="B114" s="93" t="s">
        <v>93</v>
      </c>
      <c r="C114" s="93"/>
      <c r="D114" s="93"/>
      <c r="E114" s="93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AB114" s="69"/>
      <c r="AC114" s="65"/>
      <c r="BD114" s="175" t="s">
        <v>72</v>
      </c>
      <c r="BE114" s="176"/>
      <c r="BF114" s="177">
        <v>1.27</v>
      </c>
      <c r="BG114" s="177"/>
      <c r="BH114" s="177"/>
      <c r="BI114" s="177"/>
      <c r="BJ114" s="178">
        <v>1.29</v>
      </c>
      <c r="BK114" s="178"/>
      <c r="BL114" s="179"/>
    </row>
    <row r="115" spans="2:68" x14ac:dyDescent="0.25">
      <c r="B115" s="104" t="s">
        <v>50</v>
      </c>
      <c r="C115" s="104"/>
      <c r="D115" s="104"/>
      <c r="E115" s="88" t="str">
        <f>"0.90 * "&amp;ROUND(P90,2)</f>
        <v>0.90 * 2</v>
      </c>
      <c r="F115" s="88"/>
      <c r="G115" s="88"/>
      <c r="H115" s="88"/>
      <c r="AB115" s="25"/>
      <c r="AD115" s="104" t="s">
        <v>50</v>
      </c>
      <c r="AE115" s="104"/>
      <c r="AF115" s="104"/>
      <c r="AG115" s="88" t="str">
        <f>"0.90 * "&amp;ROUND(AX90,2)</f>
        <v>0.90 * 5.91</v>
      </c>
      <c r="AH115" s="88"/>
      <c r="AI115" s="88"/>
      <c r="AJ115" s="88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BD115" s="175" t="s">
        <v>73</v>
      </c>
      <c r="BE115" s="176"/>
      <c r="BF115" s="177">
        <v>1.5874999999999999</v>
      </c>
      <c r="BG115" s="177"/>
      <c r="BH115" s="177"/>
      <c r="BI115" s="177"/>
      <c r="BJ115" s="178">
        <v>1.99</v>
      </c>
      <c r="BK115" s="178"/>
      <c r="BL115" s="179"/>
    </row>
    <row r="116" spans="2:68" x14ac:dyDescent="0.25">
      <c r="B116" s="104"/>
      <c r="C116" s="104"/>
      <c r="D116" s="104"/>
      <c r="E116" s="88"/>
      <c r="F116" s="88"/>
      <c r="G116" s="88"/>
      <c r="H116" s="88"/>
      <c r="X116" s="20"/>
      <c r="Y116" s="20"/>
      <c r="Z116" s="20"/>
      <c r="AA116" s="20"/>
      <c r="AB116" s="25"/>
      <c r="AD116" s="104"/>
      <c r="AE116" s="104"/>
      <c r="AF116" s="104"/>
      <c r="AG116" s="88"/>
      <c r="AH116" s="88"/>
      <c r="AI116" s="88"/>
      <c r="AJ116" s="88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BD116" s="175" t="s">
        <v>74</v>
      </c>
      <c r="BE116" s="176"/>
      <c r="BF116" s="177">
        <v>1.905</v>
      </c>
      <c r="BG116" s="177"/>
      <c r="BH116" s="177"/>
      <c r="BI116" s="177"/>
      <c r="BJ116" s="178">
        <v>2.84</v>
      </c>
      <c r="BK116" s="178"/>
      <c r="BL116" s="179"/>
    </row>
    <row r="117" spans="2:68" ht="14.25" customHeight="1" thickBot="1" x14ac:dyDescent="0.3">
      <c r="B117" s="91" t="s">
        <v>49</v>
      </c>
      <c r="C117" s="91"/>
      <c r="D117" s="91"/>
      <c r="E117" s="92">
        <f>0.9*P90</f>
        <v>1.7966462840661237</v>
      </c>
      <c r="F117" s="92"/>
      <c r="G117" s="92"/>
      <c r="H117" s="92"/>
      <c r="I117" s="15"/>
      <c r="K117" s="82" t="s">
        <v>44</v>
      </c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AB117" s="25"/>
      <c r="AD117" s="91" t="s">
        <v>49</v>
      </c>
      <c r="AE117" s="91"/>
      <c r="AF117" s="91"/>
      <c r="AG117" s="92">
        <f>0.9*AX90</f>
        <v>5.3164037715134045</v>
      </c>
      <c r="AH117" s="92"/>
      <c r="AI117" s="92"/>
      <c r="AJ117" s="92"/>
      <c r="AK117" s="15"/>
      <c r="AL117" s="63"/>
      <c r="AM117" s="82" t="s">
        <v>44</v>
      </c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BD117" s="180" t="s">
        <v>75</v>
      </c>
      <c r="BE117" s="181"/>
      <c r="BF117" s="166">
        <v>2.54</v>
      </c>
      <c r="BG117" s="166"/>
      <c r="BH117" s="166"/>
      <c r="BI117" s="166"/>
      <c r="BJ117" s="167">
        <v>5.0999999999999996</v>
      </c>
      <c r="BK117" s="167"/>
      <c r="BL117" s="168"/>
    </row>
    <row r="118" spans="2:68" x14ac:dyDescent="0.25">
      <c r="B118" s="91"/>
      <c r="C118" s="91"/>
      <c r="D118" s="91"/>
      <c r="E118" s="92"/>
      <c r="F118" s="92"/>
      <c r="G118" s="92"/>
      <c r="H118" s="92"/>
      <c r="I118" s="15"/>
      <c r="AB118" s="25"/>
      <c r="AD118" s="91"/>
      <c r="AE118" s="91"/>
      <c r="AF118" s="91"/>
      <c r="AG118" s="92"/>
      <c r="AH118" s="92"/>
      <c r="AI118" s="92"/>
      <c r="AJ118" s="92"/>
      <c r="AK118" s="15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2:68" s="63" customFormat="1" ht="15" customHeight="1" x14ac:dyDescent="0.25">
      <c r="B119" s="129" t="s">
        <v>61</v>
      </c>
      <c r="C119" s="129"/>
      <c r="D119" s="129"/>
      <c r="E119" s="129"/>
      <c r="F119" s="129"/>
      <c r="G119" s="129"/>
    </row>
    <row r="120" spans="2:68" ht="15" x14ac:dyDescent="0.25">
      <c r="B120" s="129"/>
      <c r="C120" s="129"/>
      <c r="D120" s="129"/>
      <c r="E120" s="129"/>
      <c r="F120" s="129"/>
      <c r="G120" s="129"/>
      <c r="H120" s="2"/>
      <c r="I120" s="2"/>
      <c r="J120" s="2"/>
      <c r="K120" s="2"/>
      <c r="L120" s="2"/>
      <c r="M120" s="2"/>
      <c r="N120" s="2"/>
      <c r="O120" s="2"/>
      <c r="P120" s="2"/>
      <c r="V120" s="20"/>
      <c r="AG120" s="8"/>
    </row>
    <row r="121" spans="2:68" s="63" customFormat="1" ht="15" x14ac:dyDescent="0.25">
      <c r="B121" s="93" t="s">
        <v>93</v>
      </c>
      <c r="C121" s="93"/>
      <c r="D121" s="93"/>
      <c r="E121" s="93"/>
      <c r="F121" s="66"/>
      <c r="G121" s="66"/>
      <c r="H121" s="2"/>
      <c r="I121" s="2"/>
      <c r="J121" s="2"/>
      <c r="K121" s="2"/>
      <c r="L121" s="2"/>
      <c r="M121" s="2"/>
      <c r="N121" s="2"/>
      <c r="O121" s="2"/>
      <c r="P121" s="2"/>
      <c r="Q121" s="140" t="s">
        <v>78</v>
      </c>
      <c r="R121" s="140"/>
      <c r="S121" s="196">
        <v>2</v>
      </c>
      <c r="T121" s="196"/>
      <c r="U121" s="196"/>
      <c r="V121" s="64"/>
      <c r="AG121" s="8"/>
      <c r="AJ121" s="93" t="s">
        <v>94</v>
      </c>
      <c r="AK121" s="93"/>
      <c r="AL121" s="93"/>
      <c r="AM121" s="93"/>
      <c r="AN121" s="66"/>
      <c r="AO121" s="66"/>
      <c r="AP121" s="2"/>
      <c r="AQ121" s="2"/>
      <c r="AR121" s="2"/>
      <c r="AS121" s="2"/>
      <c r="AT121" s="2"/>
      <c r="AU121" s="2"/>
      <c r="AV121" s="2"/>
      <c r="AW121" s="2"/>
      <c r="AX121" s="2"/>
      <c r="AY121" s="140" t="s">
        <v>78</v>
      </c>
      <c r="AZ121" s="140"/>
      <c r="BA121" s="196">
        <v>2</v>
      </c>
      <c r="BB121" s="196"/>
      <c r="BC121" s="196"/>
      <c r="BD121" s="64"/>
      <c r="BO121" s="8"/>
    </row>
    <row r="122" spans="2:68" ht="15" x14ac:dyDescent="0.25">
      <c r="B122" s="118" t="s">
        <v>66</v>
      </c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2"/>
      <c r="Q122" s="140" t="s">
        <v>53</v>
      </c>
      <c r="R122" s="140"/>
      <c r="S122" s="142">
        <f>C29*100-(S121+Z122/2)</f>
        <v>9.5237499999999997</v>
      </c>
      <c r="T122" s="142"/>
      <c r="U122" s="142"/>
      <c r="V122" s="142"/>
      <c r="W122" s="144" t="s">
        <v>71</v>
      </c>
      <c r="X122" s="144"/>
      <c r="Y122" s="144"/>
      <c r="Z122" s="145">
        <f>VLOOKUP(W122,BD113:BL117,3,FALSE)</f>
        <v>0.95250000000000001</v>
      </c>
      <c r="AA122" s="145"/>
      <c r="AB122" s="145"/>
      <c r="AC122" s="145"/>
      <c r="AJ122" s="118" t="s">
        <v>66</v>
      </c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2"/>
      <c r="AY122" s="140" t="s">
        <v>53</v>
      </c>
      <c r="AZ122" s="140"/>
      <c r="BA122" s="142">
        <f>Y29*100-(BA121+BH122/2)</f>
        <v>17.365000000000002</v>
      </c>
      <c r="BB122" s="142"/>
      <c r="BC122" s="142"/>
      <c r="BD122" s="142"/>
      <c r="BE122" s="144" t="s">
        <v>72</v>
      </c>
      <c r="BF122" s="144"/>
      <c r="BG122" s="144"/>
      <c r="BH122" s="145">
        <f>VLOOKUP(BE122,BD113:BL117,3,FALSE)</f>
        <v>1.27</v>
      </c>
      <c r="BI122" s="145"/>
      <c r="BJ122" s="145"/>
      <c r="BK122" s="145"/>
      <c r="BL122" s="63"/>
      <c r="BM122" s="63"/>
      <c r="BN122" s="63"/>
      <c r="BO122" s="63"/>
      <c r="BP122" s="63"/>
    </row>
    <row r="123" spans="2:68" ht="15" x14ac:dyDescent="0.25"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2"/>
      <c r="Q123" s="2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2"/>
      <c r="AY123" s="2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</row>
    <row r="124" spans="2:68" ht="15" x14ac:dyDescent="0.25">
      <c r="B124" s="106" t="s">
        <v>63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3"/>
      <c r="N124" s="3"/>
      <c r="O124" s="3"/>
      <c r="R124" s="38"/>
      <c r="S124" s="82" t="s">
        <v>67</v>
      </c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H124" s="25"/>
      <c r="AJ124" s="106" t="s">
        <v>63</v>
      </c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3"/>
      <c r="AV124" s="3"/>
      <c r="AW124" s="3"/>
      <c r="AX124" s="63"/>
      <c r="AY124" s="63"/>
      <c r="AZ124" s="38"/>
      <c r="BA124" s="82" t="s">
        <v>67</v>
      </c>
      <c r="BB124" s="82"/>
      <c r="BC124" s="82"/>
      <c r="BD124" s="82"/>
      <c r="BE124" s="82"/>
      <c r="BF124" s="82"/>
      <c r="BG124" s="82"/>
      <c r="BH124" s="82"/>
      <c r="BI124" s="82"/>
      <c r="BJ124" s="82"/>
      <c r="BK124" s="82"/>
      <c r="BL124" s="63"/>
      <c r="BM124" s="63"/>
      <c r="BN124" s="63"/>
      <c r="BO124" s="63"/>
      <c r="BP124" s="25"/>
    </row>
    <row r="125" spans="2:68" ht="15" x14ac:dyDescent="0.2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R125" s="38"/>
      <c r="AH125" s="25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63"/>
      <c r="AY125" s="63"/>
      <c r="AZ125" s="38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25"/>
    </row>
    <row r="126" spans="2:68" ht="15" x14ac:dyDescent="0.25">
      <c r="B126" s="9"/>
      <c r="C126" s="41" t="s">
        <v>54</v>
      </c>
      <c r="D126" s="205">
        <v>1.04</v>
      </c>
      <c r="E126" s="205"/>
      <c r="F126" s="205"/>
      <c r="G126" s="163" t="s">
        <v>55</v>
      </c>
      <c r="H126" s="163"/>
      <c r="I126" s="163"/>
      <c r="J126" s="163"/>
      <c r="K126" s="163"/>
      <c r="L126" s="163"/>
      <c r="M126" s="9"/>
      <c r="N126" s="9"/>
      <c r="O126" s="9"/>
      <c r="R126" s="38"/>
      <c r="AH126" s="25"/>
      <c r="AJ126" s="9"/>
      <c r="AK126" s="41" t="s">
        <v>54</v>
      </c>
      <c r="AL126" s="205">
        <v>1.67</v>
      </c>
      <c r="AM126" s="205"/>
      <c r="AN126" s="205"/>
      <c r="AO126" s="163" t="s">
        <v>55</v>
      </c>
      <c r="AP126" s="163"/>
      <c r="AQ126" s="163"/>
      <c r="AR126" s="163"/>
      <c r="AS126" s="163"/>
      <c r="AT126" s="163"/>
      <c r="AU126" s="9"/>
      <c r="AV126" s="9"/>
      <c r="AW126" s="9"/>
      <c r="AX126" s="63"/>
      <c r="AY126" s="63"/>
      <c r="AZ126" s="38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25"/>
    </row>
    <row r="127" spans="2:68" ht="18.75" x14ac:dyDescent="0.25">
      <c r="B127" s="9"/>
      <c r="C127" s="10"/>
      <c r="D127" s="10"/>
      <c r="E127" s="10"/>
      <c r="F127" s="11"/>
      <c r="G127" s="9"/>
      <c r="H127" s="9"/>
      <c r="I127" s="9"/>
      <c r="J127" s="9"/>
      <c r="K127" s="9"/>
      <c r="L127" s="9"/>
      <c r="M127" s="9"/>
      <c r="N127" s="9"/>
      <c r="O127" s="9"/>
      <c r="R127" s="38"/>
      <c r="S127" s="153" t="s">
        <v>51</v>
      </c>
      <c r="T127" s="153"/>
      <c r="U127" s="153"/>
      <c r="V127" s="149" t="str">
        <f>"0.0018 * "&amp;D11&amp;" * "&amp;ROUND(S122,3)</f>
        <v>0.0018 * 1.2 * 9.524</v>
      </c>
      <c r="W127" s="149"/>
      <c r="X127" s="149"/>
      <c r="Y127" s="149"/>
      <c r="Z127" s="149"/>
      <c r="AA127" s="149"/>
      <c r="AB127" s="149"/>
      <c r="AH127" s="25"/>
      <c r="AJ127" s="9"/>
      <c r="AK127" s="10"/>
      <c r="AL127" s="10"/>
      <c r="AM127" s="10"/>
      <c r="AN127" s="11"/>
      <c r="AO127" s="9"/>
      <c r="AP127" s="9"/>
      <c r="AQ127" s="9"/>
      <c r="AR127" s="9"/>
      <c r="AS127" s="9"/>
      <c r="AT127" s="9"/>
      <c r="AU127" s="9"/>
      <c r="AV127" s="9"/>
      <c r="AW127" s="9"/>
      <c r="AX127" s="63"/>
      <c r="AY127" s="63"/>
      <c r="AZ127" s="38"/>
      <c r="BA127" s="153" t="s">
        <v>51</v>
      </c>
      <c r="BB127" s="153"/>
      <c r="BC127" s="153"/>
      <c r="BD127" s="149" t="str">
        <f>"0.0018 * "&amp;D11&amp;" * "&amp;ROUND(BA122,3)</f>
        <v>0.0018 * 1.2 * 17.365</v>
      </c>
      <c r="BE127" s="149"/>
      <c r="BF127" s="149"/>
      <c r="BG127" s="149"/>
      <c r="BH127" s="149"/>
      <c r="BI127" s="149"/>
      <c r="BJ127" s="149"/>
      <c r="BK127" s="63"/>
      <c r="BL127" s="63"/>
      <c r="BM127" s="63"/>
      <c r="BN127" s="63"/>
      <c r="BO127" s="63"/>
      <c r="BP127" s="25"/>
    </row>
    <row r="128" spans="2:68" ht="16.5" x14ac:dyDescent="0.25">
      <c r="B128" s="9"/>
      <c r="C128" s="10"/>
      <c r="D128" s="10"/>
      <c r="E128" s="10"/>
      <c r="F128" s="10"/>
      <c r="G128" s="9"/>
      <c r="H128" s="9"/>
      <c r="I128" s="9"/>
      <c r="J128" s="9"/>
      <c r="K128" s="9"/>
      <c r="L128" s="9"/>
      <c r="M128" s="9"/>
      <c r="N128" s="9"/>
      <c r="O128" s="9"/>
      <c r="R128" s="38"/>
      <c r="S128" s="154" t="s">
        <v>52</v>
      </c>
      <c r="T128" s="154"/>
      <c r="U128" s="154"/>
      <c r="V128" s="162">
        <f>0.0018*D11*100*S122</f>
        <v>2.0571299999999999</v>
      </c>
      <c r="W128" s="162"/>
      <c r="X128" s="162"/>
      <c r="Y128" s="162"/>
      <c r="AH128" s="25"/>
      <c r="AJ128" s="9"/>
      <c r="AK128" s="10"/>
      <c r="AL128" s="10"/>
      <c r="AM128" s="10"/>
      <c r="AN128" s="10"/>
      <c r="AO128" s="9"/>
      <c r="AP128" s="9"/>
      <c r="AQ128" s="9"/>
      <c r="AR128" s="9"/>
      <c r="AS128" s="9"/>
      <c r="AT128" s="9"/>
      <c r="AU128" s="9"/>
      <c r="AV128" s="9"/>
      <c r="AW128" s="9"/>
      <c r="AX128" s="63"/>
      <c r="AY128" s="63"/>
      <c r="AZ128" s="38"/>
      <c r="BA128" s="154" t="s">
        <v>52</v>
      </c>
      <c r="BB128" s="154"/>
      <c r="BC128" s="154"/>
      <c r="BD128" s="162">
        <f>0.0018*D11*100*BA122</f>
        <v>3.7508400000000002</v>
      </c>
      <c r="BE128" s="162"/>
      <c r="BF128" s="162"/>
      <c r="BG128" s="162"/>
      <c r="BH128" s="63"/>
      <c r="BI128" s="63"/>
      <c r="BJ128" s="63"/>
      <c r="BK128" s="63"/>
      <c r="BL128" s="63"/>
      <c r="BM128" s="63"/>
      <c r="BN128" s="63"/>
      <c r="BO128" s="63"/>
      <c r="BP128" s="25"/>
    </row>
    <row r="129" spans="1:68" ht="15" x14ac:dyDescent="0.25">
      <c r="A129" s="9"/>
      <c r="B129" s="9"/>
      <c r="C129" s="10"/>
      <c r="D129" s="10"/>
      <c r="E129" s="10"/>
      <c r="F129" s="10"/>
      <c r="G129" s="9"/>
      <c r="H129" s="9"/>
      <c r="I129" s="9"/>
      <c r="J129" s="9"/>
      <c r="K129" s="9"/>
      <c r="L129" s="9"/>
      <c r="M129" s="9"/>
      <c r="N129" s="9"/>
      <c r="O129" s="9"/>
      <c r="Q129" s="30"/>
      <c r="R129" s="38"/>
      <c r="AF129" s="9"/>
      <c r="AG129" s="30"/>
      <c r="AH129" s="25"/>
      <c r="AJ129" s="9"/>
      <c r="AK129" s="10"/>
      <c r="AL129" s="10"/>
      <c r="AM129" s="10"/>
      <c r="AN129" s="10"/>
      <c r="AO129" s="9"/>
      <c r="AP129" s="9"/>
      <c r="AQ129" s="9"/>
      <c r="AR129" s="9"/>
      <c r="AS129" s="9"/>
      <c r="AT129" s="9"/>
      <c r="AU129" s="9"/>
      <c r="AV129" s="9"/>
      <c r="AW129" s="9"/>
      <c r="AX129" s="63"/>
      <c r="AY129" s="68"/>
      <c r="AZ129" s="38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9"/>
      <c r="BO129" s="68"/>
      <c r="BP129" s="25"/>
    </row>
    <row r="130" spans="1:68" ht="15" customHeight="1" x14ac:dyDescent="0.25">
      <c r="A130" s="9"/>
      <c r="B130" s="9"/>
      <c r="C130" s="10"/>
      <c r="D130" s="10"/>
      <c r="E130" s="10"/>
      <c r="F130" s="10"/>
      <c r="G130" s="9"/>
      <c r="H130" s="9"/>
      <c r="I130" s="9"/>
      <c r="J130" s="9"/>
      <c r="K130" s="9"/>
      <c r="L130" s="9"/>
      <c r="M130" s="9"/>
      <c r="N130" s="9"/>
      <c r="O130" s="9"/>
      <c r="Q130" s="25"/>
      <c r="S130" s="160" t="str">
        <f>IF(E134&gt;V128,"As &gt; Asmin……..OK…!!","As &lt; Asmin……..USAR ACERO MÍNIMO…!!")</f>
        <v>As &gt; Asmin……..OK…!!</v>
      </c>
      <c r="T130" s="160"/>
      <c r="U130" s="160"/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/>
      <c r="AF130" s="160"/>
      <c r="AG130" s="160"/>
      <c r="AH130" s="25"/>
      <c r="AJ130" s="9"/>
      <c r="AK130" s="10"/>
      <c r="AL130" s="10"/>
      <c r="AM130" s="10"/>
      <c r="AN130" s="10"/>
      <c r="AO130" s="9"/>
      <c r="AP130" s="9"/>
      <c r="AQ130" s="9"/>
      <c r="AR130" s="9"/>
      <c r="AS130" s="9"/>
      <c r="AT130" s="9"/>
      <c r="AU130" s="9"/>
      <c r="AV130" s="9"/>
      <c r="AW130" s="9"/>
      <c r="AX130" s="63"/>
      <c r="AY130" s="25"/>
      <c r="AZ130" s="63"/>
      <c r="BA130" s="160" t="str">
        <f>IF(AM134&gt;BD128,"As &gt; Asmin……..OK…!!","As &lt; Asmin……..USAR ACERO MÍNIMO…!!")</f>
        <v>As &gt; Asmin……..OK…!!</v>
      </c>
      <c r="BB130" s="160"/>
      <c r="BC130" s="160"/>
      <c r="BD130" s="160"/>
      <c r="BE130" s="160"/>
      <c r="BF130" s="160"/>
      <c r="BG130" s="160"/>
      <c r="BH130" s="160"/>
      <c r="BI130" s="160"/>
      <c r="BJ130" s="160"/>
      <c r="BK130" s="160"/>
      <c r="BL130" s="160"/>
      <c r="BM130" s="160"/>
      <c r="BN130" s="160"/>
      <c r="BO130" s="160"/>
      <c r="BP130" s="25"/>
    </row>
    <row r="131" spans="1:68" ht="15" x14ac:dyDescent="0.25">
      <c r="B131" s="9"/>
      <c r="C131" s="146" t="s">
        <v>79</v>
      </c>
      <c r="D131" s="146"/>
      <c r="E131" s="147" t="str">
        <f>ROUND(E117,3)&amp;" * 10⁵"</f>
        <v>1.797 * 10⁵</v>
      </c>
      <c r="F131" s="147"/>
      <c r="G131" s="147"/>
      <c r="H131" s="147"/>
      <c r="I131" s="147"/>
      <c r="J131" s="147"/>
      <c r="K131" s="147"/>
      <c r="L131" s="147"/>
      <c r="M131" s="9"/>
      <c r="N131" s="9"/>
      <c r="O131" s="9"/>
      <c r="P131" s="30"/>
      <c r="Q131" s="25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30"/>
      <c r="AH131" s="25"/>
      <c r="AJ131" s="9"/>
      <c r="AK131" s="146" t="s">
        <v>79</v>
      </c>
      <c r="AL131" s="146"/>
      <c r="AM131" s="147" t="str">
        <f>ROUND(AG117,3)&amp;" * 10⁵"</f>
        <v>5.316 * 10⁵</v>
      </c>
      <c r="AN131" s="147"/>
      <c r="AO131" s="147"/>
      <c r="AP131" s="147"/>
      <c r="AQ131" s="147"/>
      <c r="AR131" s="147"/>
      <c r="AS131" s="147"/>
      <c r="AT131" s="147"/>
      <c r="AU131" s="147"/>
      <c r="AV131" s="9"/>
      <c r="AW131" s="9"/>
      <c r="AX131" s="68"/>
      <c r="AY131" s="25"/>
      <c r="AZ131" s="63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68"/>
      <c r="BP131" s="25"/>
    </row>
    <row r="132" spans="1:68" ht="15" x14ac:dyDescent="0.25">
      <c r="A132" s="9"/>
      <c r="B132" s="9"/>
      <c r="C132" s="146"/>
      <c r="D132" s="146"/>
      <c r="E132" s="150" t="str">
        <f>0.9&amp;"("&amp;D7&amp;") *  "&amp;ROUND(S122,2)&amp;" - "</f>
        <v xml:space="preserve">0.9(4200) *  9.52 - </v>
      </c>
      <c r="F132" s="150"/>
      <c r="G132" s="150"/>
      <c r="H132" s="150"/>
      <c r="I132" s="150"/>
      <c r="J132" s="150"/>
      <c r="K132" s="164">
        <f>D126</f>
        <v>1.04</v>
      </c>
      <c r="L132" s="164"/>
      <c r="M132" s="9"/>
      <c r="N132" s="9"/>
      <c r="P132" s="30"/>
      <c r="Q132" s="25"/>
      <c r="S132" s="23"/>
      <c r="T132" s="23"/>
      <c r="U132" s="23"/>
      <c r="V132" s="23"/>
      <c r="W132" s="23"/>
      <c r="AH132" s="25"/>
      <c r="AJ132" s="9"/>
      <c r="AK132" s="146"/>
      <c r="AL132" s="146"/>
      <c r="AM132" s="151" t="str">
        <f>0.9&amp;"("&amp;D7&amp;") *  "&amp;ROUND(BA122,2)&amp;" - "</f>
        <v xml:space="preserve">0.9(4200) *  17.37 - </v>
      </c>
      <c r="AN132" s="151"/>
      <c r="AO132" s="151"/>
      <c r="AP132" s="151"/>
      <c r="AQ132" s="151"/>
      <c r="AR132" s="151"/>
      <c r="AS132" s="151"/>
      <c r="AT132" s="164">
        <f>AL126</f>
        <v>1.67</v>
      </c>
      <c r="AU132" s="164"/>
      <c r="AY132" s="25"/>
      <c r="AZ132" s="63"/>
      <c r="BA132" s="23"/>
      <c r="BB132" s="23"/>
      <c r="BC132" s="23"/>
      <c r="BD132" s="23"/>
      <c r="BE132" s="2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25"/>
    </row>
    <row r="133" spans="1:68" ht="15" x14ac:dyDescent="0.25">
      <c r="A133" s="9"/>
      <c r="B133" s="9"/>
      <c r="C133" s="9"/>
      <c r="D133" s="9"/>
      <c r="E133" s="150"/>
      <c r="F133" s="150"/>
      <c r="G133" s="150"/>
      <c r="H133" s="150"/>
      <c r="I133" s="150"/>
      <c r="J133" s="150"/>
      <c r="K133" s="165">
        <v>2</v>
      </c>
      <c r="L133" s="165"/>
      <c r="M133" s="9"/>
      <c r="N133" s="9"/>
      <c r="P133" s="30"/>
      <c r="Q133" s="25"/>
      <c r="AH133" s="25"/>
      <c r="AJ133" s="9"/>
      <c r="AK133" s="9"/>
      <c r="AL133" s="9"/>
      <c r="AM133" s="151"/>
      <c r="AN133" s="151"/>
      <c r="AO133" s="151"/>
      <c r="AP133" s="151"/>
      <c r="AQ133" s="151"/>
      <c r="AR133" s="151"/>
      <c r="AS133" s="151"/>
      <c r="AT133" s="165">
        <v>2</v>
      </c>
      <c r="AU133" s="165"/>
      <c r="AY133" s="25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25"/>
    </row>
    <row r="134" spans="1:68" ht="17.25" x14ac:dyDescent="0.25">
      <c r="A134" s="9"/>
      <c r="B134" s="9"/>
      <c r="C134" s="159" t="s">
        <v>80</v>
      </c>
      <c r="D134" s="159"/>
      <c r="E134" s="158">
        <f>ROUND((E117*10^5)/(0.9*D7*(S122-D126/2)),2)</f>
        <v>5.28</v>
      </c>
      <c r="F134" s="158"/>
      <c r="G134" s="158"/>
      <c r="H134" s="158"/>
      <c r="I134" s="9"/>
      <c r="J134" s="9"/>
      <c r="K134" s="9"/>
      <c r="L134" s="9"/>
      <c r="M134" s="9"/>
      <c r="N134" s="9"/>
      <c r="O134" s="9"/>
      <c r="P134" s="30"/>
      <c r="Q134" s="25"/>
      <c r="S134" s="84" t="s">
        <v>76</v>
      </c>
      <c r="T134" s="84"/>
      <c r="U134" s="84"/>
      <c r="V134" s="84"/>
      <c r="W134" s="84"/>
      <c r="X134" s="84"/>
      <c r="Y134" s="147">
        <f>MAX(E134,V128)</f>
        <v>5.28</v>
      </c>
      <c r="Z134" s="147"/>
      <c r="AA134" s="147"/>
      <c r="AC134" s="15"/>
      <c r="AD134" s="15"/>
      <c r="AE134" s="15"/>
      <c r="AF134" s="15"/>
      <c r="AG134" s="15"/>
      <c r="AH134" s="25"/>
      <c r="AJ134" s="9"/>
      <c r="AK134" s="159" t="s">
        <v>80</v>
      </c>
      <c r="AL134" s="159"/>
      <c r="AM134" s="158">
        <f>ROUND((AG117*10^5)/(0.9*D7*(BA122-AL126/2)),2)</f>
        <v>8.51</v>
      </c>
      <c r="AN134" s="158"/>
      <c r="AO134" s="158"/>
      <c r="AP134" s="158"/>
      <c r="AQ134" s="9"/>
      <c r="AR134" s="9"/>
      <c r="AS134" s="9"/>
      <c r="AT134" s="9"/>
      <c r="AU134" s="9"/>
      <c r="AV134" s="9"/>
      <c r="AW134" s="9"/>
      <c r="AX134" s="68"/>
      <c r="AY134" s="25"/>
      <c r="AZ134" s="63"/>
      <c r="BA134" s="84" t="s">
        <v>76</v>
      </c>
      <c r="BB134" s="84"/>
      <c r="BC134" s="84"/>
      <c r="BD134" s="84"/>
      <c r="BE134" s="84"/>
      <c r="BF134" s="84"/>
      <c r="BG134" s="147">
        <f>MAX(AM134,BD128)</f>
        <v>8.51</v>
      </c>
      <c r="BH134" s="147"/>
      <c r="BI134" s="147"/>
      <c r="BJ134" s="63"/>
      <c r="BK134" s="63"/>
      <c r="BL134" s="63"/>
      <c r="BM134" s="15"/>
      <c r="BN134" s="15"/>
      <c r="BO134" s="15"/>
      <c r="BP134" s="25"/>
    </row>
    <row r="135" spans="1:68" ht="15" x14ac:dyDescent="0.25">
      <c r="A135" s="9"/>
      <c r="C135" s="163" t="s">
        <v>56</v>
      </c>
      <c r="D135" s="163"/>
      <c r="E135" s="163"/>
      <c r="F135" s="163"/>
      <c r="G135" s="163"/>
      <c r="H135" s="163"/>
      <c r="I135" s="163"/>
      <c r="K135" s="9"/>
      <c r="L135" s="9"/>
      <c r="M135" s="9"/>
      <c r="N135" s="9"/>
      <c r="P135" s="30"/>
      <c r="Q135" s="25"/>
      <c r="S135" s="84"/>
      <c r="T135" s="84"/>
      <c r="U135" s="84"/>
      <c r="V135" s="84"/>
      <c r="W135" s="84"/>
      <c r="X135" s="84"/>
      <c r="Y135" s="138">
        <f>VLOOKUP(W122,BD113:BL117,7,FALSE)</f>
        <v>0.71</v>
      </c>
      <c r="Z135" s="138"/>
      <c r="AA135" s="138"/>
      <c r="AC135" s="72"/>
      <c r="AD135" s="72"/>
      <c r="AE135" s="72"/>
      <c r="AF135" s="72"/>
      <c r="AH135" s="25"/>
      <c r="AJ135" s="63"/>
      <c r="AK135" s="163" t="s">
        <v>56</v>
      </c>
      <c r="AL135" s="163"/>
      <c r="AM135" s="163"/>
      <c r="AN135" s="163"/>
      <c r="AO135" s="163"/>
      <c r="AP135" s="163"/>
      <c r="AQ135" s="163"/>
      <c r="AR135" s="63"/>
      <c r="AS135" s="9"/>
      <c r="AT135" s="9"/>
      <c r="AU135" s="9"/>
      <c r="AV135" s="9"/>
      <c r="AW135" s="63"/>
      <c r="AX135" s="68"/>
      <c r="AY135" s="25"/>
      <c r="AZ135" s="63"/>
      <c r="BA135" s="84"/>
      <c r="BB135" s="84"/>
      <c r="BC135" s="84"/>
      <c r="BD135" s="84"/>
      <c r="BE135" s="84"/>
      <c r="BF135" s="84"/>
      <c r="BG135" s="138">
        <f>VLOOKUP(BE122,BD113:BL117,7,FALSE)</f>
        <v>1.29</v>
      </c>
      <c r="BH135" s="138"/>
      <c r="BI135" s="138"/>
      <c r="BJ135" s="63"/>
      <c r="BK135" s="63"/>
      <c r="BL135" s="63"/>
      <c r="BM135" s="63"/>
      <c r="BN135" s="63"/>
      <c r="BO135" s="63"/>
      <c r="BP135" s="25"/>
    </row>
    <row r="136" spans="1:68" ht="15" x14ac:dyDescent="0.25">
      <c r="A136" s="9"/>
      <c r="C136" s="9"/>
      <c r="D136" s="10"/>
      <c r="E136" s="10"/>
      <c r="F136" s="10"/>
      <c r="G136" s="9"/>
      <c r="H136" s="9"/>
      <c r="I136" s="9"/>
      <c r="J136" s="9"/>
      <c r="K136" s="9"/>
      <c r="L136" s="9"/>
      <c r="M136" s="9"/>
      <c r="N136" s="9"/>
      <c r="P136" s="30"/>
      <c r="Q136" s="25"/>
      <c r="S136" s="80" t="s">
        <v>76</v>
      </c>
      <c r="T136" s="80"/>
      <c r="U136" s="80"/>
      <c r="V136" s="80"/>
      <c r="W136" s="80"/>
      <c r="X136" s="80"/>
      <c r="Y136" s="148">
        <f>ROUNDUP(Y134/Y135,0)</f>
        <v>8</v>
      </c>
      <c r="Z136" s="148"/>
      <c r="AA136" s="15"/>
      <c r="AB136" s="15"/>
      <c r="AC136" s="15"/>
      <c r="AD136" s="15"/>
      <c r="AE136" s="15"/>
      <c r="AH136" s="25"/>
      <c r="AJ136" s="63"/>
      <c r="AK136" s="9"/>
      <c r="AL136" s="10"/>
      <c r="AM136" s="10"/>
      <c r="AN136" s="10"/>
      <c r="AO136" s="9"/>
      <c r="AP136" s="9"/>
      <c r="AQ136" s="9"/>
      <c r="AR136" s="9"/>
      <c r="AS136" s="9"/>
      <c r="AT136" s="9"/>
      <c r="AU136" s="9"/>
      <c r="AV136" s="9"/>
      <c r="AW136" s="63"/>
      <c r="AX136" s="68"/>
      <c r="AY136" s="25"/>
      <c r="AZ136" s="63"/>
      <c r="BA136" s="80" t="s">
        <v>76</v>
      </c>
      <c r="BB136" s="80"/>
      <c r="BC136" s="80"/>
      <c r="BD136" s="80"/>
      <c r="BE136" s="80"/>
      <c r="BF136" s="80"/>
      <c r="BG136" s="148">
        <f>ROUNDUP(BG134/BG135,0)</f>
        <v>7</v>
      </c>
      <c r="BH136" s="148"/>
      <c r="BI136" s="15"/>
      <c r="BJ136" s="15"/>
      <c r="BK136" s="15"/>
      <c r="BL136" s="15"/>
      <c r="BM136" s="15"/>
      <c r="BN136" s="63"/>
      <c r="BO136" s="63"/>
      <c r="BP136" s="25"/>
    </row>
    <row r="137" spans="1:68" ht="15" x14ac:dyDescent="0.25">
      <c r="A137" s="9"/>
      <c r="C137" s="9"/>
      <c r="D137" s="10"/>
      <c r="E137" s="10"/>
      <c r="F137" s="10"/>
      <c r="G137" s="9"/>
      <c r="H137" s="9"/>
      <c r="I137" s="9"/>
      <c r="J137" s="9"/>
      <c r="K137" s="9"/>
      <c r="L137" s="9"/>
      <c r="M137" s="9"/>
      <c r="N137" s="9"/>
      <c r="P137" s="30"/>
      <c r="Q137" s="25"/>
      <c r="S137" s="15"/>
      <c r="T137" s="15"/>
      <c r="U137" s="15"/>
      <c r="V137" s="15"/>
      <c r="W137" s="15"/>
      <c r="X137" s="15"/>
      <c r="AC137" s="15"/>
      <c r="AD137" s="15"/>
      <c r="AE137" s="15"/>
      <c r="AH137" s="25"/>
      <c r="AJ137" s="63"/>
      <c r="AK137" s="9"/>
      <c r="AL137" s="10"/>
      <c r="AM137" s="10"/>
      <c r="AN137" s="10"/>
      <c r="AO137" s="9"/>
      <c r="AP137" s="9"/>
      <c r="AQ137" s="9"/>
      <c r="AR137" s="9"/>
      <c r="AS137" s="9"/>
      <c r="AT137" s="9"/>
      <c r="AU137" s="9"/>
      <c r="AV137" s="9"/>
      <c r="AW137" s="63"/>
      <c r="AX137" s="68"/>
      <c r="AY137" s="25"/>
      <c r="AZ137" s="63"/>
      <c r="BA137" s="15"/>
      <c r="BB137" s="15"/>
      <c r="BC137" s="15"/>
      <c r="BD137" s="15"/>
      <c r="BE137" s="15"/>
      <c r="BF137" s="15"/>
      <c r="BG137" s="63"/>
      <c r="BH137" s="63"/>
      <c r="BI137" s="63"/>
      <c r="BJ137" s="63"/>
      <c r="BK137" s="15"/>
      <c r="BL137" s="15"/>
      <c r="BM137" s="15"/>
      <c r="BN137" s="63"/>
      <c r="BO137" s="63"/>
      <c r="BP137" s="25"/>
    </row>
    <row r="138" spans="1:68" ht="15" x14ac:dyDescent="0.25">
      <c r="A138" s="9"/>
      <c r="C138" s="9"/>
      <c r="D138" s="10"/>
      <c r="E138" s="10"/>
      <c r="F138" s="10"/>
      <c r="G138" s="9"/>
      <c r="H138" s="9"/>
      <c r="I138" s="9"/>
      <c r="J138" s="9"/>
      <c r="K138" s="9"/>
      <c r="L138" s="9"/>
      <c r="M138" s="9"/>
      <c r="N138" s="9"/>
      <c r="O138" s="14" t="s">
        <v>103</v>
      </c>
      <c r="P138" s="30"/>
      <c r="Q138" s="25"/>
      <c r="S138" s="82" t="s">
        <v>65</v>
      </c>
      <c r="T138" s="82"/>
      <c r="U138" s="82"/>
      <c r="V138" s="82"/>
      <c r="W138" s="82"/>
      <c r="X138" s="82"/>
      <c r="Y138" s="82"/>
      <c r="AH138" s="25"/>
      <c r="AJ138" s="63"/>
      <c r="AK138" s="9"/>
      <c r="AL138" s="10"/>
      <c r="AM138" s="10"/>
      <c r="AN138" s="10"/>
      <c r="AO138" s="9"/>
      <c r="AP138" s="9"/>
      <c r="AQ138" s="9"/>
      <c r="AR138" s="9"/>
      <c r="AS138" s="9"/>
      <c r="AT138" s="9"/>
      <c r="AU138" s="9"/>
      <c r="AV138" s="9"/>
      <c r="AW138" s="63" t="s">
        <v>103</v>
      </c>
      <c r="AX138" s="68"/>
      <c r="AY138" s="25"/>
      <c r="AZ138" s="63"/>
      <c r="BA138" s="82" t="s">
        <v>65</v>
      </c>
      <c r="BB138" s="82"/>
      <c r="BC138" s="82"/>
      <c r="BD138" s="82"/>
      <c r="BE138" s="82"/>
      <c r="BF138" s="82"/>
      <c r="BG138" s="82"/>
      <c r="BH138" s="63"/>
      <c r="BI138" s="63"/>
      <c r="BJ138" s="63"/>
      <c r="BK138" s="63"/>
      <c r="BL138" s="63"/>
      <c r="BM138" s="63"/>
      <c r="BN138" s="63"/>
      <c r="BO138" s="63"/>
      <c r="BP138" s="25"/>
    </row>
    <row r="139" spans="1:68" ht="15" x14ac:dyDescent="0.25">
      <c r="A139" s="9"/>
      <c r="C139" s="161" t="s">
        <v>54</v>
      </c>
      <c r="D139" s="161"/>
      <c r="E139" s="152" t="str">
        <f>E134&amp;" * "&amp;D7</f>
        <v>5.28 * 4200</v>
      </c>
      <c r="F139" s="152"/>
      <c r="G139" s="152"/>
      <c r="H139" s="152"/>
      <c r="I139" s="152"/>
      <c r="J139" s="152"/>
      <c r="K139" s="9"/>
      <c r="L139" s="9"/>
      <c r="M139" s="9"/>
      <c r="N139" s="9"/>
      <c r="Q139" s="25"/>
      <c r="S139" s="84" t="s">
        <v>77</v>
      </c>
      <c r="T139" s="84"/>
      <c r="U139" s="147" t="str">
        <f>D11&amp;" - 2* "&amp;S121&amp;" - "&amp;ROUND(Z122,2)</f>
        <v>1.2 - 2* 2 - 0.95</v>
      </c>
      <c r="V139" s="147"/>
      <c r="W139" s="147"/>
      <c r="X139" s="147"/>
      <c r="Y139" s="147"/>
      <c r="Z139" s="147"/>
      <c r="AH139" s="25"/>
      <c r="AJ139" s="63"/>
      <c r="AK139" s="161" t="s">
        <v>54</v>
      </c>
      <c r="AL139" s="161"/>
      <c r="AM139" s="152" t="str">
        <f>AM134&amp;" * "&amp;D7</f>
        <v>8.51 * 4200</v>
      </c>
      <c r="AN139" s="152"/>
      <c r="AO139" s="152"/>
      <c r="AP139" s="152"/>
      <c r="AQ139" s="152"/>
      <c r="AR139" s="152"/>
      <c r="AS139" s="9"/>
      <c r="AT139" s="9"/>
      <c r="AU139" s="9"/>
      <c r="AV139" s="9"/>
      <c r="AW139" s="63"/>
      <c r="AX139" s="63"/>
      <c r="AY139" s="25"/>
      <c r="AZ139" s="63"/>
      <c r="BA139" s="84" t="s">
        <v>77</v>
      </c>
      <c r="BB139" s="84"/>
      <c r="BC139" s="147" t="str">
        <f>D11&amp;" - 2* "&amp;BA121&amp;" - "&amp;ROUND(BH122,2)</f>
        <v>1.2 - 2* 2 - 1.27</v>
      </c>
      <c r="BD139" s="147"/>
      <c r="BE139" s="147"/>
      <c r="BF139" s="147"/>
      <c r="BG139" s="147"/>
      <c r="BH139" s="147"/>
      <c r="BI139" s="63"/>
      <c r="BJ139" s="63"/>
      <c r="BK139" s="63"/>
      <c r="BL139" s="63"/>
      <c r="BM139" s="63"/>
      <c r="BN139" s="63"/>
      <c r="BO139" s="63"/>
      <c r="BP139" s="25"/>
    </row>
    <row r="140" spans="1:68" ht="15" x14ac:dyDescent="0.25">
      <c r="A140" s="9"/>
      <c r="C140" s="161"/>
      <c r="D140" s="161"/>
      <c r="E140" s="151" t="str">
        <f>"0.85 * "&amp;D6&amp;" * "&amp;D11</f>
        <v>0.85 * 210 * 1.2</v>
      </c>
      <c r="F140" s="151"/>
      <c r="G140" s="151"/>
      <c r="H140" s="151"/>
      <c r="I140" s="151"/>
      <c r="J140" s="151"/>
      <c r="K140" s="9"/>
      <c r="L140" s="9"/>
      <c r="M140" s="9"/>
      <c r="N140" s="9"/>
      <c r="Q140" s="25"/>
      <c r="S140" s="84"/>
      <c r="T140" s="84"/>
      <c r="U140" s="87" t="str">
        <f>Y136&amp;" - 1"</f>
        <v>8 - 1</v>
      </c>
      <c r="V140" s="87"/>
      <c r="W140" s="87"/>
      <c r="X140" s="87"/>
      <c r="Y140" s="87"/>
      <c r="Z140" s="87"/>
      <c r="AH140" s="25"/>
      <c r="AJ140" s="63"/>
      <c r="AK140" s="161"/>
      <c r="AL140" s="161"/>
      <c r="AM140" s="151" t="str">
        <f>"0.85 * "&amp;D6&amp;" * "&amp;D11</f>
        <v>0.85 * 210 * 1.2</v>
      </c>
      <c r="AN140" s="151"/>
      <c r="AO140" s="151"/>
      <c r="AP140" s="151"/>
      <c r="AQ140" s="151"/>
      <c r="AR140" s="151"/>
      <c r="AS140" s="9"/>
      <c r="AT140" s="9"/>
      <c r="AU140" s="9"/>
      <c r="AV140" s="9"/>
      <c r="AW140" s="63"/>
      <c r="AX140" s="63"/>
      <c r="AY140" s="25"/>
      <c r="AZ140" s="63"/>
      <c r="BA140" s="84"/>
      <c r="BB140" s="84"/>
      <c r="BC140" s="87" t="str">
        <f>BG136&amp;" - 1"</f>
        <v>7 - 1</v>
      </c>
      <c r="BD140" s="87"/>
      <c r="BE140" s="87"/>
      <c r="BF140" s="87"/>
      <c r="BG140" s="87"/>
      <c r="BH140" s="87"/>
      <c r="BI140" s="63"/>
      <c r="BJ140" s="63"/>
      <c r="BK140" s="63"/>
      <c r="BL140" s="63"/>
      <c r="BM140" s="63"/>
      <c r="BN140" s="63"/>
      <c r="BO140" s="63"/>
      <c r="BP140" s="25"/>
    </row>
    <row r="141" spans="1:68" ht="15.75" customHeight="1" x14ac:dyDescent="0.25">
      <c r="A141" s="9"/>
      <c r="C141" s="155" t="s">
        <v>54</v>
      </c>
      <c r="D141" s="155"/>
      <c r="E141" s="156">
        <f>ROUND(E134*D7/(0.85*D6*D11*100),2)</f>
        <v>1.04</v>
      </c>
      <c r="F141" s="156"/>
      <c r="G141" s="156"/>
      <c r="H141" s="157" t="str">
        <f>IF(ROUND(E141,2)=ROUND(D126,2)," a = a…………ok…!!","cambiar valor de a")</f>
        <v xml:space="preserve"> a = a…………ok…!!</v>
      </c>
      <c r="I141" s="157"/>
      <c r="J141" s="157"/>
      <c r="K141" s="157"/>
      <c r="L141" s="157"/>
      <c r="M141" s="157"/>
      <c r="N141" s="157"/>
      <c r="P141" s="30"/>
      <c r="Q141" s="25"/>
      <c r="S141" s="140" t="s">
        <v>77</v>
      </c>
      <c r="T141" s="140"/>
      <c r="U141" s="142">
        <f>(D11*100-2*S121-Z122)/(Y136-1)</f>
        <v>16.435357142857143</v>
      </c>
      <c r="V141" s="142"/>
      <c r="W141" s="142"/>
      <c r="X141" s="142"/>
      <c r="Y141" s="27"/>
      <c r="AH141" s="25"/>
      <c r="AJ141" s="63"/>
      <c r="AK141" s="155" t="s">
        <v>54</v>
      </c>
      <c r="AL141" s="155"/>
      <c r="AM141" s="156">
        <f>ROUND(AM134*D7/(0.85*D6*D11*100),2)</f>
        <v>1.67</v>
      </c>
      <c r="AN141" s="156"/>
      <c r="AO141" s="156"/>
      <c r="AP141" s="157" t="str">
        <f>IF(ROUND(AM141,2)=ROUND(AL126,2)," a = a…………ok…!!","cambiar valor de a")</f>
        <v xml:space="preserve"> a = a…………ok…!!</v>
      </c>
      <c r="AQ141" s="157"/>
      <c r="AR141" s="157"/>
      <c r="AS141" s="157"/>
      <c r="AT141" s="157"/>
      <c r="AU141" s="157"/>
      <c r="AV141" s="157"/>
      <c r="AW141" s="63"/>
      <c r="AX141" s="68"/>
      <c r="AY141" s="25"/>
      <c r="AZ141" s="63"/>
      <c r="BA141" s="140" t="s">
        <v>77</v>
      </c>
      <c r="BB141" s="140"/>
      <c r="BC141" s="142">
        <f>(D11*100-2*BA121-BH122)/(BG136-1)</f>
        <v>19.121666666666666</v>
      </c>
      <c r="BD141" s="142"/>
      <c r="BE141" s="142"/>
      <c r="BF141" s="142"/>
      <c r="BG141" s="27"/>
      <c r="BH141" s="63"/>
      <c r="BI141" s="63"/>
      <c r="BJ141" s="63"/>
      <c r="BK141" s="63"/>
      <c r="BL141" s="63"/>
      <c r="BM141" s="63"/>
      <c r="BN141" s="63"/>
      <c r="BO141" s="63"/>
      <c r="BP141" s="25"/>
    </row>
    <row r="142" spans="1:68" ht="15" x14ac:dyDescent="0.25">
      <c r="A142" s="9"/>
      <c r="C142" s="155"/>
      <c r="D142" s="155"/>
      <c r="E142" s="156"/>
      <c r="F142" s="156"/>
      <c r="G142" s="156"/>
      <c r="H142" s="157"/>
      <c r="I142" s="157"/>
      <c r="J142" s="157"/>
      <c r="K142" s="157"/>
      <c r="L142" s="157"/>
      <c r="M142" s="157"/>
      <c r="N142" s="157"/>
      <c r="Q142" s="25"/>
      <c r="V142" s="143" t="str">
        <f>Y136&amp;" Ø "&amp;W122&amp;" @ "&amp;ROUND(U141,2)&amp;" cm"</f>
        <v>8 Ø 3/8" @ 16.44 cm</v>
      </c>
      <c r="W142" s="143"/>
      <c r="X142" s="143"/>
      <c r="Y142" s="143"/>
      <c r="Z142" s="143"/>
      <c r="AA142" s="143"/>
      <c r="AB142" s="143"/>
      <c r="AC142" s="143"/>
      <c r="AH142" s="25"/>
      <c r="AJ142" s="63"/>
      <c r="AK142" s="155"/>
      <c r="AL142" s="155"/>
      <c r="AM142" s="156"/>
      <c r="AN142" s="156"/>
      <c r="AO142" s="156"/>
      <c r="AP142" s="157"/>
      <c r="AQ142" s="157"/>
      <c r="AR142" s="157"/>
      <c r="AS142" s="157"/>
      <c r="AT142" s="157"/>
      <c r="AU142" s="157"/>
      <c r="AV142" s="157"/>
      <c r="AW142" s="63"/>
      <c r="AX142" s="63"/>
      <c r="AY142" s="25"/>
      <c r="AZ142" s="63"/>
      <c r="BA142" s="63"/>
      <c r="BB142" s="63"/>
      <c r="BC142" s="63"/>
      <c r="BD142" s="143" t="str">
        <f>BG136&amp;" Ø "&amp;BE122&amp;" @ "&amp;ROUND(BC141,2)&amp;" cm"</f>
        <v>7 Ø 1/2" @ 19.12 cm</v>
      </c>
      <c r="BE142" s="143"/>
      <c r="BF142" s="143"/>
      <c r="BG142" s="143"/>
      <c r="BH142" s="143"/>
      <c r="BI142" s="143"/>
      <c r="BJ142" s="143"/>
      <c r="BK142" s="143"/>
      <c r="BL142" s="63"/>
      <c r="BM142" s="63"/>
      <c r="BN142" s="63"/>
      <c r="BO142" s="63"/>
      <c r="BP142" s="25"/>
    </row>
    <row r="143" spans="1:68" ht="15" x14ac:dyDescent="0.25">
      <c r="A143" s="9"/>
      <c r="Q143" s="25"/>
      <c r="V143" s="143"/>
      <c r="W143" s="143"/>
      <c r="X143" s="143"/>
      <c r="Y143" s="143"/>
      <c r="Z143" s="143"/>
      <c r="AA143" s="143"/>
      <c r="AB143" s="143"/>
      <c r="AC143" s="143"/>
      <c r="AH143" s="25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25"/>
      <c r="AZ143" s="63"/>
      <c r="BA143" s="63"/>
      <c r="BB143" s="63"/>
      <c r="BC143" s="63"/>
      <c r="BD143" s="143"/>
      <c r="BE143" s="143"/>
      <c r="BF143" s="143"/>
      <c r="BG143" s="143"/>
      <c r="BH143" s="143"/>
      <c r="BI143" s="143"/>
      <c r="BJ143" s="143"/>
      <c r="BK143" s="143"/>
      <c r="BL143" s="63"/>
      <c r="BM143" s="63"/>
      <c r="BN143" s="63"/>
      <c r="BO143" s="63"/>
      <c r="BP143" s="25"/>
    </row>
    <row r="144" spans="1:68" s="63" customFormat="1" ht="15" x14ac:dyDescent="0.25">
      <c r="A144" s="9"/>
      <c r="B144" s="93" t="s">
        <v>93</v>
      </c>
      <c r="C144" s="93"/>
      <c r="D144" s="93"/>
      <c r="E144" s="93"/>
      <c r="Q144" s="68"/>
      <c r="AH144" s="25"/>
      <c r="AJ144" s="93" t="s">
        <v>94</v>
      </c>
      <c r="AK144" s="93"/>
      <c r="AL144" s="93"/>
      <c r="AM144" s="93"/>
      <c r="AY144" s="68"/>
      <c r="BP144" s="68"/>
    </row>
    <row r="145" spans="1:68" ht="15" x14ac:dyDescent="0.25">
      <c r="A145" s="9"/>
      <c r="B145" s="106" t="s">
        <v>64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R145" s="106" t="s">
        <v>114</v>
      </c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H145" s="25"/>
      <c r="AJ145" s="106" t="s">
        <v>64</v>
      </c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63"/>
      <c r="AV145" s="63"/>
      <c r="AW145" s="63"/>
      <c r="AX145" s="63"/>
      <c r="AY145" s="63"/>
      <c r="AZ145" s="63"/>
      <c r="BA145" s="106" t="s">
        <v>114</v>
      </c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63"/>
      <c r="BO145" s="63"/>
      <c r="BP145" s="63"/>
    </row>
    <row r="146" spans="1:68" s="63" customFormat="1" ht="15" x14ac:dyDescent="0.25">
      <c r="A146" s="9"/>
      <c r="B146" s="14"/>
      <c r="J146" s="14"/>
      <c r="K146" s="14"/>
      <c r="L146" s="14"/>
      <c r="M146" s="14"/>
      <c r="N146" s="14"/>
      <c r="O146" s="14"/>
      <c r="P146" s="14"/>
      <c r="R146" s="14"/>
      <c r="Z146" s="14"/>
      <c r="AA146" s="14"/>
      <c r="AH146" s="25"/>
      <c r="BL146" s="71"/>
      <c r="BM146" s="71"/>
      <c r="BN146" s="15"/>
      <c r="BO146" s="15"/>
      <c r="BP146" s="15"/>
    </row>
    <row r="147" spans="1:68" s="63" customFormat="1" ht="15" x14ac:dyDescent="0.25">
      <c r="A147" s="9"/>
      <c r="B147" s="14"/>
      <c r="C147" s="144" t="s">
        <v>71</v>
      </c>
      <c r="D147" s="144"/>
      <c r="E147" s="144"/>
      <c r="F147" s="145">
        <f>VLOOKUP(C147,BD113:BL117,3,FALSE)</f>
        <v>0.95250000000000001</v>
      </c>
      <c r="G147" s="145"/>
      <c r="H147" s="145"/>
      <c r="I147" s="145"/>
      <c r="N147" s="14"/>
      <c r="P147" s="14"/>
      <c r="Q147" s="25"/>
      <c r="R147" s="14"/>
      <c r="S147" s="144" t="s">
        <v>71</v>
      </c>
      <c r="T147" s="144"/>
      <c r="U147" s="144"/>
      <c r="V147" s="145">
        <f>VLOOKUP(S147,BD113:BL117,3,FALSE)</f>
        <v>0.95250000000000001</v>
      </c>
      <c r="W147" s="145"/>
      <c r="X147" s="145"/>
      <c r="Y147" s="145"/>
      <c r="AA147" s="6"/>
      <c r="AH147" s="25"/>
      <c r="AK147" s="144" t="s">
        <v>71</v>
      </c>
      <c r="AL147" s="144"/>
      <c r="AM147" s="144"/>
      <c r="AN147" s="145">
        <f>VLOOKUP(AK147,BD113:BL117,3,FALSE)</f>
        <v>0.95250000000000001</v>
      </c>
      <c r="AO147" s="145"/>
      <c r="AP147" s="145"/>
      <c r="AQ147" s="145"/>
      <c r="AY147" s="25"/>
      <c r="BA147" s="144" t="s">
        <v>71</v>
      </c>
      <c r="BB147" s="144"/>
      <c r="BC147" s="144"/>
      <c r="BD147" s="145">
        <f>VLOOKUP(BA147,BD113:BL117,3,FALSE)</f>
        <v>0.95250000000000001</v>
      </c>
      <c r="BE147" s="145"/>
      <c r="BF147" s="145"/>
      <c r="BG147" s="145"/>
      <c r="BI147" s="6"/>
      <c r="BL147" s="71"/>
      <c r="BM147" s="71"/>
      <c r="BN147" s="71"/>
      <c r="BO147" s="71"/>
      <c r="BP147" s="71"/>
    </row>
    <row r="148" spans="1:68" s="63" customFormat="1" ht="15" x14ac:dyDescent="0.25">
      <c r="A148" s="9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P148" s="14"/>
      <c r="Q148" s="25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H148" s="25"/>
      <c r="AY148" s="25"/>
      <c r="BL148" s="15"/>
      <c r="BM148" s="15"/>
      <c r="BN148" s="15"/>
      <c r="BO148" s="15"/>
      <c r="BP148" s="71"/>
    </row>
    <row r="149" spans="1:68" s="63" customFormat="1" ht="15" x14ac:dyDescent="0.25">
      <c r="A149" s="9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P149" s="14"/>
      <c r="Q149" s="25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H149" s="25"/>
      <c r="AY149" s="25"/>
      <c r="BL149" s="71"/>
      <c r="BM149" s="15"/>
      <c r="BN149" s="15"/>
      <c r="BO149" s="71"/>
      <c r="BP149" s="71"/>
    </row>
    <row r="150" spans="1:68" s="63" customFormat="1" ht="18.75" x14ac:dyDescent="0.25">
      <c r="A150" s="9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P150" s="14"/>
      <c r="Q150" s="25"/>
      <c r="R150" s="14"/>
      <c r="S150" s="153" t="s">
        <v>83</v>
      </c>
      <c r="T150" s="153"/>
      <c r="U150" s="149" t="str">
        <f>"0.0018 * 100 * "&amp;ROUND(C29,3)</f>
        <v>0.0018 * 100 * 0.12</v>
      </c>
      <c r="V150" s="149"/>
      <c r="W150" s="149"/>
      <c r="X150" s="149"/>
      <c r="Y150" s="149"/>
      <c r="Z150" s="149"/>
      <c r="AA150" s="149"/>
      <c r="AH150" s="25"/>
      <c r="AY150" s="25"/>
      <c r="BA150" s="153" t="s">
        <v>83</v>
      </c>
      <c r="BB150" s="153"/>
      <c r="BC150" s="149" t="str">
        <f>"0.0018 * 100 * "&amp;ROUND(Y29,3)</f>
        <v>0.0018 * 100 * 0.2</v>
      </c>
      <c r="BD150" s="149"/>
      <c r="BE150" s="149"/>
      <c r="BF150" s="149"/>
      <c r="BG150" s="149"/>
      <c r="BH150" s="149"/>
      <c r="BI150" s="149"/>
      <c r="BL150" s="71"/>
      <c r="BM150" s="71"/>
      <c r="BN150" s="71"/>
      <c r="BO150" s="71"/>
      <c r="BP150" s="71"/>
    </row>
    <row r="151" spans="1:68" s="63" customFormat="1" ht="16.5" x14ac:dyDescent="0.25">
      <c r="A151" s="9"/>
      <c r="B151" s="14"/>
      <c r="C151" s="146" t="s">
        <v>81</v>
      </c>
      <c r="D151" s="146"/>
      <c r="E151" s="147">
        <f>E134</f>
        <v>5.28</v>
      </c>
      <c r="F151" s="147"/>
      <c r="G151" s="39"/>
      <c r="H151" s="14"/>
      <c r="I151" s="14"/>
      <c r="J151" s="14"/>
      <c r="K151" s="14"/>
      <c r="L151" s="14"/>
      <c r="M151" s="14"/>
      <c r="N151" s="14"/>
      <c r="P151" s="14"/>
      <c r="Q151" s="25"/>
      <c r="R151" s="14"/>
      <c r="S151" s="154" t="s">
        <v>84</v>
      </c>
      <c r="T151" s="154"/>
      <c r="U151" s="162">
        <f>0.0018*100*C29*100</f>
        <v>2.1599999999999997</v>
      </c>
      <c r="V151" s="162"/>
      <c r="W151" s="162"/>
      <c r="X151" s="162"/>
      <c r="Y151" s="14"/>
      <c r="Z151" s="14"/>
      <c r="AA151" s="14"/>
      <c r="AH151" s="25"/>
      <c r="AK151" s="146" t="s">
        <v>81</v>
      </c>
      <c r="AL151" s="146"/>
      <c r="AM151" s="147">
        <f>AM134</f>
        <v>8.51</v>
      </c>
      <c r="AN151" s="147"/>
      <c r="AO151" s="70"/>
      <c r="AY151" s="25"/>
      <c r="BA151" s="154" t="s">
        <v>84</v>
      </c>
      <c r="BB151" s="154"/>
      <c r="BC151" s="162">
        <f>0.0018*100*Y29*100</f>
        <v>3.5999999999999996</v>
      </c>
      <c r="BD151" s="162"/>
      <c r="BE151" s="162"/>
      <c r="BF151" s="162"/>
      <c r="BK151" s="15"/>
      <c r="BL151" s="15"/>
      <c r="BM151" s="15"/>
      <c r="BN151" s="15"/>
      <c r="BO151" s="15"/>
      <c r="BP151" s="15"/>
    </row>
    <row r="152" spans="1:68" s="63" customFormat="1" ht="15" x14ac:dyDescent="0.25">
      <c r="A152" s="9"/>
      <c r="B152" s="14"/>
      <c r="C152" s="146"/>
      <c r="D152" s="146"/>
      <c r="E152" s="90">
        <v>2</v>
      </c>
      <c r="F152" s="90"/>
      <c r="G152" s="39"/>
      <c r="H152" s="14"/>
      <c r="I152" s="14"/>
      <c r="J152" s="14"/>
      <c r="K152" s="14"/>
      <c r="L152" s="14"/>
      <c r="M152" s="14"/>
      <c r="N152" s="14"/>
      <c r="P152" s="14"/>
      <c r="Q152" s="25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H152" s="25"/>
      <c r="AK152" s="146"/>
      <c r="AL152" s="146"/>
      <c r="AM152" s="90">
        <v>2</v>
      </c>
      <c r="AN152" s="90"/>
      <c r="AO152" s="70"/>
      <c r="AY152" s="25"/>
    </row>
    <row r="153" spans="1:68" s="63" customFormat="1" ht="17.25" x14ac:dyDescent="0.25">
      <c r="A153" s="9"/>
      <c r="B153" s="14"/>
      <c r="C153" s="159" t="s">
        <v>82</v>
      </c>
      <c r="D153" s="159"/>
      <c r="E153" s="158">
        <f>E151/E152</f>
        <v>2.64</v>
      </c>
      <c r="F153" s="158"/>
      <c r="G153" s="158"/>
      <c r="H153" s="158"/>
      <c r="I153" s="14"/>
      <c r="J153" s="14"/>
      <c r="K153" s="14"/>
      <c r="L153" s="14"/>
      <c r="M153" s="14"/>
      <c r="N153" s="14"/>
      <c r="P153" s="14"/>
      <c r="Q153" s="25"/>
      <c r="R153" s="14"/>
      <c r="S153" s="23"/>
      <c r="T153" s="23"/>
      <c r="U153" s="23"/>
      <c r="V153" s="23"/>
      <c r="W153" s="23"/>
      <c r="X153" s="14"/>
      <c r="Y153" s="14"/>
      <c r="Z153" s="14"/>
      <c r="AA153" s="14"/>
      <c r="AH153" s="25"/>
      <c r="AK153" s="159" t="s">
        <v>82</v>
      </c>
      <c r="AL153" s="159"/>
      <c r="AM153" s="158">
        <f>AM151/AM152</f>
        <v>4.2549999999999999</v>
      </c>
      <c r="AN153" s="158"/>
      <c r="AO153" s="158"/>
      <c r="AP153" s="158"/>
      <c r="AY153" s="25"/>
      <c r="BA153" s="23"/>
      <c r="BB153" s="23"/>
      <c r="BC153" s="23"/>
      <c r="BD153" s="23"/>
      <c r="BE153" s="23"/>
    </row>
    <row r="154" spans="1:68" s="63" customFormat="1" ht="15" x14ac:dyDescent="0.25">
      <c r="A154" s="9"/>
      <c r="B154" s="14"/>
      <c r="C154" s="12"/>
      <c r="D154" s="12"/>
      <c r="E154" s="13"/>
      <c r="F154" s="13"/>
      <c r="G154" s="13"/>
      <c r="H154" s="13"/>
      <c r="I154" s="14"/>
      <c r="J154" s="14"/>
      <c r="K154" s="14"/>
      <c r="L154" s="14"/>
      <c r="M154" s="14"/>
      <c r="N154" s="14"/>
      <c r="P154" s="14"/>
      <c r="Q154" s="25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H154" s="25"/>
      <c r="AK154" s="12"/>
      <c r="AL154" s="12"/>
      <c r="AM154" s="13"/>
      <c r="AN154" s="13"/>
      <c r="AO154" s="13"/>
      <c r="AP154" s="13"/>
      <c r="AY154" s="25"/>
    </row>
    <row r="155" spans="1:68" s="63" customFormat="1" ht="15" x14ac:dyDescent="0.25">
      <c r="A155" s="9"/>
      <c r="B155" s="160" t="str">
        <f>IF(E153&gt;V128,"As &gt; Asmin……..OK…!!","As &lt; Asmin……..USAR ACERO MÍNIMO…!!")</f>
        <v>As &gt; Asmin……..OK…!!</v>
      </c>
      <c r="C155" s="160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R155" s="38"/>
      <c r="S155" s="84" t="s">
        <v>76</v>
      </c>
      <c r="T155" s="84"/>
      <c r="U155" s="84"/>
      <c r="V155" s="84"/>
      <c r="W155" s="84"/>
      <c r="X155" s="84"/>
      <c r="Y155" s="147">
        <f>U151</f>
        <v>2.1599999999999997</v>
      </c>
      <c r="Z155" s="147"/>
      <c r="AA155" s="147"/>
      <c r="AH155" s="25"/>
      <c r="AJ155" s="160" t="str">
        <f>IF(AM153&gt;BD128,"As &gt; Asmin……..OK…!!","As &lt; Asmin……..USAR ACERO MÍNIMO…!!")</f>
        <v>As &gt; Asmin……..OK…!!</v>
      </c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Z155" s="38"/>
      <c r="BA155" s="84" t="s">
        <v>76</v>
      </c>
      <c r="BB155" s="84"/>
      <c r="BC155" s="84"/>
      <c r="BD155" s="84"/>
      <c r="BE155" s="84"/>
      <c r="BF155" s="84"/>
      <c r="BG155" s="147">
        <f>BC151</f>
        <v>3.5999999999999996</v>
      </c>
      <c r="BH155" s="147"/>
      <c r="BI155" s="147"/>
    </row>
    <row r="156" spans="1:68" s="63" customFormat="1" ht="15" x14ac:dyDescent="0.25">
      <c r="A156" s="9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Q156" s="25"/>
      <c r="R156" s="14"/>
      <c r="S156" s="84"/>
      <c r="T156" s="84"/>
      <c r="U156" s="84"/>
      <c r="V156" s="84"/>
      <c r="W156" s="84"/>
      <c r="X156" s="84"/>
      <c r="Y156" s="138">
        <f>VLOOKUP(S147,BD113:BL117,7,FALSE)</f>
        <v>0.71</v>
      </c>
      <c r="Z156" s="138"/>
      <c r="AA156" s="138"/>
      <c r="AH156" s="25"/>
      <c r="AY156" s="25"/>
      <c r="BA156" s="84"/>
      <c r="BB156" s="84"/>
      <c r="BC156" s="84"/>
      <c r="BD156" s="84"/>
      <c r="BE156" s="84"/>
      <c r="BF156" s="84"/>
      <c r="BG156" s="138">
        <f>VLOOKUP(BA147,BD113:BL117,7,FALSE)</f>
        <v>0.71</v>
      </c>
      <c r="BH156" s="138"/>
      <c r="BI156" s="138"/>
    </row>
    <row r="157" spans="1:68" s="63" customFormat="1" ht="15" x14ac:dyDescent="0.25">
      <c r="A157" s="9"/>
      <c r="B157" s="14"/>
      <c r="C157" s="84" t="s">
        <v>76</v>
      </c>
      <c r="D157" s="84"/>
      <c r="E157" s="84"/>
      <c r="F157" s="84"/>
      <c r="G157" s="84"/>
      <c r="H157" s="84"/>
      <c r="I157" s="147">
        <f>MAX(V128,E153)</f>
        <v>2.64</v>
      </c>
      <c r="J157" s="147"/>
      <c r="K157" s="147"/>
      <c r="L157" s="14"/>
      <c r="M157" s="14"/>
      <c r="N157" s="14"/>
      <c r="O157" s="14"/>
      <c r="Q157" s="25"/>
      <c r="R157" s="14"/>
      <c r="S157" s="80" t="s">
        <v>76</v>
      </c>
      <c r="T157" s="80"/>
      <c r="U157" s="80"/>
      <c r="V157" s="80"/>
      <c r="W157" s="80"/>
      <c r="X157" s="80"/>
      <c r="Y157" s="148">
        <f>ROUNDUP(Y155/Y156,0)</f>
        <v>4</v>
      </c>
      <c r="Z157" s="148"/>
      <c r="AA157" s="15"/>
      <c r="AH157" s="25"/>
      <c r="AK157" s="84" t="s">
        <v>76</v>
      </c>
      <c r="AL157" s="84"/>
      <c r="AM157" s="84"/>
      <c r="AN157" s="84"/>
      <c r="AO157" s="84"/>
      <c r="AP157" s="84"/>
      <c r="AQ157" s="147">
        <f>MAX(BD128,AM153)</f>
        <v>4.2549999999999999</v>
      </c>
      <c r="AR157" s="147"/>
      <c r="AS157" s="147"/>
      <c r="AY157" s="25"/>
      <c r="BA157" s="80" t="s">
        <v>76</v>
      </c>
      <c r="BB157" s="80"/>
      <c r="BC157" s="80"/>
      <c r="BD157" s="80"/>
      <c r="BE157" s="80"/>
      <c r="BF157" s="80"/>
      <c r="BG157" s="148">
        <f>ROUNDUP(BG155/BG156,0)</f>
        <v>6</v>
      </c>
      <c r="BH157" s="148"/>
      <c r="BI157" s="15"/>
    </row>
    <row r="158" spans="1:68" s="63" customFormat="1" ht="15" x14ac:dyDescent="0.25">
      <c r="A158" s="9"/>
      <c r="B158" s="14"/>
      <c r="C158" s="84"/>
      <c r="D158" s="84"/>
      <c r="E158" s="84"/>
      <c r="F158" s="84"/>
      <c r="G158" s="84"/>
      <c r="H158" s="84"/>
      <c r="I158" s="138">
        <f>VLOOKUP(C147,BD113:BL117,7,FALSE)</f>
        <v>0.71</v>
      </c>
      <c r="J158" s="138"/>
      <c r="K158" s="138"/>
      <c r="L158" s="14"/>
      <c r="M158" s="14"/>
      <c r="N158" s="14"/>
      <c r="O158" s="14"/>
      <c r="Q158" s="25"/>
      <c r="R158" s="14"/>
      <c r="S158" s="82" t="s">
        <v>65</v>
      </c>
      <c r="T158" s="82"/>
      <c r="U158" s="82"/>
      <c r="V158" s="82"/>
      <c r="W158" s="82"/>
      <c r="X158" s="82"/>
      <c r="Y158" s="82"/>
      <c r="Z158" s="14"/>
      <c r="AA158" s="14"/>
      <c r="AH158" s="25"/>
      <c r="AK158" s="84"/>
      <c r="AL158" s="84"/>
      <c r="AM158" s="84"/>
      <c r="AN158" s="84"/>
      <c r="AO158" s="84"/>
      <c r="AP158" s="84"/>
      <c r="AQ158" s="138">
        <f>VLOOKUP(AK147,BD113:BL117,7,FALSE)</f>
        <v>0.71</v>
      </c>
      <c r="AR158" s="138"/>
      <c r="AS158" s="138"/>
      <c r="AY158" s="25"/>
      <c r="BA158" s="82" t="s">
        <v>65</v>
      </c>
      <c r="BB158" s="82"/>
      <c r="BC158" s="82"/>
      <c r="BD158" s="82"/>
      <c r="BE158" s="82"/>
      <c r="BF158" s="82"/>
      <c r="BG158" s="82"/>
    </row>
    <row r="159" spans="1:68" s="63" customFormat="1" ht="15" x14ac:dyDescent="0.25">
      <c r="A159" s="9"/>
      <c r="B159" s="14"/>
      <c r="C159" s="80" t="s">
        <v>76</v>
      </c>
      <c r="D159" s="80"/>
      <c r="E159" s="80"/>
      <c r="F159" s="80"/>
      <c r="G159" s="80"/>
      <c r="H159" s="80"/>
      <c r="I159" s="148">
        <f>ROUNDUP(I157/I158,0)</f>
        <v>4</v>
      </c>
      <c r="J159" s="148"/>
      <c r="K159" s="15"/>
      <c r="L159" s="15"/>
      <c r="M159" s="15"/>
      <c r="N159" s="15"/>
      <c r="O159" s="15"/>
      <c r="Q159" s="25"/>
      <c r="R159" s="14"/>
      <c r="S159" s="82"/>
      <c r="T159" s="82"/>
      <c r="U159" s="82"/>
      <c r="V159" s="82"/>
      <c r="W159" s="82"/>
      <c r="X159" s="82"/>
      <c r="Y159" s="82"/>
      <c r="Z159" s="14"/>
      <c r="AA159" s="14"/>
      <c r="AH159" s="25"/>
      <c r="AK159" s="80" t="s">
        <v>76</v>
      </c>
      <c r="AL159" s="80"/>
      <c r="AM159" s="80"/>
      <c r="AN159" s="80"/>
      <c r="AO159" s="80"/>
      <c r="AP159" s="80"/>
      <c r="AQ159" s="148">
        <f>ROUNDUP(AQ157/AQ158,0)</f>
        <v>6</v>
      </c>
      <c r="AR159" s="148"/>
      <c r="AS159" s="15"/>
      <c r="AT159" s="15"/>
      <c r="AU159" s="15"/>
      <c r="AV159" s="15"/>
      <c r="AW159" s="15"/>
      <c r="AY159" s="25"/>
      <c r="BA159" s="82"/>
      <c r="BB159" s="82"/>
      <c r="BC159" s="82"/>
      <c r="BD159" s="82"/>
      <c r="BE159" s="82"/>
      <c r="BF159" s="82"/>
      <c r="BG159" s="82"/>
    </row>
    <row r="160" spans="1:68" s="63" customFormat="1" ht="15" x14ac:dyDescent="0.25">
      <c r="A160" s="9"/>
      <c r="B160" s="14"/>
      <c r="C160" s="15"/>
      <c r="D160" s="15"/>
      <c r="E160" s="15"/>
      <c r="F160" s="15"/>
      <c r="G160" s="15"/>
      <c r="H160" s="15"/>
      <c r="I160" s="14"/>
      <c r="J160" s="14"/>
      <c r="K160" s="14"/>
      <c r="L160" s="14"/>
      <c r="M160" s="15"/>
      <c r="N160" s="15"/>
      <c r="O160" s="15"/>
      <c r="Q160" s="25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H160" s="25"/>
      <c r="AK160" s="15"/>
      <c r="AL160" s="15"/>
      <c r="AM160" s="15"/>
      <c r="AN160" s="15"/>
      <c r="AO160" s="15"/>
      <c r="AP160" s="15"/>
      <c r="AU160" s="15"/>
      <c r="AV160" s="15"/>
      <c r="AW160" s="15"/>
      <c r="AY160" s="25"/>
    </row>
    <row r="161" spans="1:69" s="63" customFormat="1" ht="15" x14ac:dyDescent="0.25">
      <c r="A161" s="9"/>
      <c r="B161" s="14"/>
      <c r="C161" s="82" t="s">
        <v>65</v>
      </c>
      <c r="D161" s="82"/>
      <c r="E161" s="82"/>
      <c r="F161" s="82"/>
      <c r="G161" s="82"/>
      <c r="H161" s="82"/>
      <c r="I161" s="82"/>
      <c r="J161" s="14"/>
      <c r="K161" s="14"/>
      <c r="L161" s="14"/>
      <c r="M161" s="14"/>
      <c r="N161" s="14"/>
      <c r="O161" s="14"/>
      <c r="Q161" s="25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H161" s="25"/>
      <c r="AK161" s="82" t="s">
        <v>65</v>
      </c>
      <c r="AL161" s="82"/>
      <c r="AM161" s="82"/>
      <c r="AN161" s="82"/>
      <c r="AO161" s="82"/>
      <c r="AP161" s="82"/>
      <c r="AQ161" s="82"/>
      <c r="AY161" s="25"/>
    </row>
    <row r="162" spans="1:69" s="63" customFormat="1" ht="15" x14ac:dyDescent="0.25">
      <c r="A162" s="9"/>
      <c r="B162" s="14"/>
      <c r="C162" s="84" t="s">
        <v>77</v>
      </c>
      <c r="D162" s="84"/>
      <c r="E162" s="147" t="str">
        <f>D11&amp;" - 2* "&amp;S121&amp;" - "&amp;ROUND(F147,2)</f>
        <v>1.2 - 2* 2 - 0.95</v>
      </c>
      <c r="F162" s="147"/>
      <c r="G162" s="147"/>
      <c r="H162" s="147"/>
      <c r="I162" s="147"/>
      <c r="J162" s="147"/>
      <c r="K162" s="14"/>
      <c r="L162" s="14"/>
      <c r="M162" s="14"/>
      <c r="N162" s="14"/>
      <c r="O162" s="14"/>
      <c r="Q162" s="25"/>
      <c r="R162" s="14"/>
      <c r="S162" s="84" t="s">
        <v>77</v>
      </c>
      <c r="T162" s="84"/>
      <c r="U162" s="147" t="str">
        <f>"100 - 2* "&amp;S121&amp;" - "&amp;ROUND(V147,2)</f>
        <v>100 - 2* 2 - 0.95</v>
      </c>
      <c r="V162" s="147"/>
      <c r="W162" s="147"/>
      <c r="X162" s="147"/>
      <c r="Y162" s="147"/>
      <c r="Z162" s="147"/>
      <c r="AA162" s="14"/>
      <c r="AH162" s="25"/>
      <c r="AK162" s="84" t="s">
        <v>77</v>
      </c>
      <c r="AL162" s="84"/>
      <c r="AM162" s="147" t="str">
        <f>D11&amp;" - 2* "&amp;S121&amp;" - "&amp;ROUND(AN147,2)</f>
        <v>1.2 - 2* 2 - 0.95</v>
      </c>
      <c r="AN162" s="147"/>
      <c r="AO162" s="147"/>
      <c r="AP162" s="147"/>
      <c r="AQ162" s="147"/>
      <c r="AR162" s="147"/>
      <c r="AY162" s="25"/>
      <c r="BA162" s="84" t="s">
        <v>77</v>
      </c>
      <c r="BB162" s="84"/>
      <c r="BC162" s="147" t="str">
        <f>"100 - 2* "&amp;S121&amp;" - "&amp;ROUND(BD147,2)</f>
        <v>100 - 2* 2 - 0.95</v>
      </c>
      <c r="BD162" s="147"/>
      <c r="BE162" s="147"/>
      <c r="BF162" s="147"/>
      <c r="BG162" s="147"/>
      <c r="BH162" s="147"/>
    </row>
    <row r="163" spans="1:69" s="63" customFormat="1" ht="15" x14ac:dyDescent="0.25">
      <c r="A163" s="9"/>
      <c r="B163" s="14"/>
      <c r="C163" s="84"/>
      <c r="D163" s="84"/>
      <c r="E163" s="87" t="str">
        <f>I159&amp;" - 1"</f>
        <v>4 - 1</v>
      </c>
      <c r="F163" s="87"/>
      <c r="G163" s="87"/>
      <c r="H163" s="87"/>
      <c r="I163" s="87"/>
      <c r="J163" s="87"/>
      <c r="K163" s="14"/>
      <c r="L163" s="14"/>
      <c r="M163" s="14"/>
      <c r="N163" s="14"/>
      <c r="O163" s="14"/>
      <c r="Q163" s="25"/>
      <c r="R163" s="14"/>
      <c r="S163" s="84"/>
      <c r="T163" s="84"/>
      <c r="U163" s="87" t="str">
        <f>Y157&amp;" - 1"</f>
        <v>4 - 1</v>
      </c>
      <c r="V163" s="87"/>
      <c r="W163" s="87"/>
      <c r="X163" s="87"/>
      <c r="Y163" s="87"/>
      <c r="Z163" s="87"/>
      <c r="AA163" s="14"/>
      <c r="AH163" s="25"/>
      <c r="AK163" s="84"/>
      <c r="AL163" s="84"/>
      <c r="AM163" s="87" t="str">
        <f>AQ159&amp;" - 1"</f>
        <v>6 - 1</v>
      </c>
      <c r="AN163" s="87"/>
      <c r="AO163" s="87"/>
      <c r="AP163" s="87"/>
      <c r="AQ163" s="87"/>
      <c r="AR163" s="87"/>
      <c r="AY163" s="25"/>
      <c r="BA163" s="84"/>
      <c r="BB163" s="84"/>
      <c r="BC163" s="87" t="str">
        <f>BG157&amp;" - 1"</f>
        <v>6 - 1</v>
      </c>
      <c r="BD163" s="87"/>
      <c r="BE163" s="87"/>
      <c r="BF163" s="87"/>
      <c r="BG163" s="87"/>
      <c r="BH163" s="87"/>
    </row>
    <row r="164" spans="1:69" s="63" customFormat="1" ht="15" x14ac:dyDescent="0.25">
      <c r="A164" s="9"/>
      <c r="B164" s="14"/>
      <c r="C164" s="140" t="s">
        <v>77</v>
      </c>
      <c r="D164" s="140"/>
      <c r="E164" s="142">
        <f>(D11*100-2*S121-F147)/(I159-1)</f>
        <v>38.349166666666669</v>
      </c>
      <c r="F164" s="142"/>
      <c r="G164" s="142"/>
      <c r="H164" s="142"/>
      <c r="I164" s="27"/>
      <c r="J164" s="14"/>
      <c r="K164" s="14"/>
      <c r="L164" s="14"/>
      <c r="M164" s="14"/>
      <c r="N164" s="14"/>
      <c r="O164" s="14"/>
      <c r="Q164" s="25"/>
      <c r="R164" s="14"/>
      <c r="S164" s="140" t="s">
        <v>77</v>
      </c>
      <c r="T164" s="140"/>
      <c r="U164" s="142">
        <f>(100-2*S121-V147)/(Y157-1)</f>
        <v>31.682500000000001</v>
      </c>
      <c r="V164" s="142"/>
      <c r="W164" s="142"/>
      <c r="X164" s="142"/>
      <c r="Y164" s="27"/>
      <c r="Z164" s="14"/>
      <c r="AA164" s="14"/>
      <c r="AH164" s="25"/>
      <c r="AK164" s="140" t="s">
        <v>77</v>
      </c>
      <c r="AL164" s="140"/>
      <c r="AM164" s="142">
        <f>(D11*100-2*S121-AN147)/(AQ159-1)</f>
        <v>23.009499999999999</v>
      </c>
      <c r="AN164" s="142"/>
      <c r="AO164" s="142"/>
      <c r="AP164" s="142"/>
      <c r="AQ164" s="27"/>
      <c r="AY164" s="25"/>
      <c r="BA164" s="140" t="s">
        <v>77</v>
      </c>
      <c r="BB164" s="140"/>
      <c r="BC164" s="142">
        <f>(100-2*S121-BD147)/(BG157-1)</f>
        <v>19.009499999999999</v>
      </c>
      <c r="BD164" s="142"/>
      <c r="BE164" s="142"/>
      <c r="BF164" s="142"/>
      <c r="BG164" s="27"/>
    </row>
    <row r="165" spans="1:69" s="63" customFormat="1" ht="15" x14ac:dyDescent="0.25">
      <c r="A165" s="9"/>
      <c r="B165" s="14"/>
      <c r="C165" s="14"/>
      <c r="D165" s="14"/>
      <c r="E165" s="14"/>
      <c r="F165" s="143" t="str">
        <f>I159&amp;" Ø "&amp;C147&amp;" @ "&amp;ROUND(E164,2)&amp;" cm"</f>
        <v>4 Ø 3/8" @ 38.35 cm</v>
      </c>
      <c r="G165" s="143"/>
      <c r="H165" s="143"/>
      <c r="I165" s="143"/>
      <c r="J165" s="143"/>
      <c r="K165" s="143"/>
      <c r="L165" s="143"/>
      <c r="M165" s="143"/>
      <c r="N165" s="14"/>
      <c r="O165" s="14"/>
      <c r="Q165" s="25"/>
      <c r="R165" s="14"/>
      <c r="S165" s="143" t="str">
        <f>Y157&amp;" Ø "&amp;S147&amp;" @ "&amp;ROUND(U164,2)&amp;" cm"</f>
        <v>4 Ø 3/8" @ 31.68 cm</v>
      </c>
      <c r="T165" s="143"/>
      <c r="U165" s="143"/>
      <c r="V165" s="143"/>
      <c r="W165" s="143"/>
      <c r="X165" s="143"/>
      <c r="Y165" s="143"/>
      <c r="Z165" s="143"/>
      <c r="AA165" s="14"/>
      <c r="AH165" s="25"/>
      <c r="AN165" s="143" t="str">
        <f>AQ159&amp;" Ø "&amp;AK147&amp;" @ "&amp;ROUND(AM164,2)&amp;" cm"</f>
        <v>6 Ø 3/8" @ 23.01 cm</v>
      </c>
      <c r="AO165" s="143"/>
      <c r="AP165" s="143"/>
      <c r="AQ165" s="143"/>
      <c r="AR165" s="143"/>
      <c r="AS165" s="143"/>
      <c r="AT165" s="143"/>
      <c r="AU165" s="143"/>
      <c r="AY165" s="25"/>
      <c r="BA165" s="143" t="str">
        <f>BG157&amp;" Ø "&amp;BA147&amp;" @ "&amp;ROUND(BC164,2)&amp;" cm"</f>
        <v>6 Ø 3/8" @ 19.01 cm</v>
      </c>
      <c r="BB165" s="143"/>
      <c r="BC165" s="143"/>
      <c r="BD165" s="143"/>
      <c r="BE165" s="143"/>
      <c r="BF165" s="143"/>
      <c r="BG165" s="143"/>
      <c r="BH165" s="143"/>
    </row>
    <row r="166" spans="1:69" s="63" customFormat="1" ht="15" x14ac:dyDescent="0.25">
      <c r="A166" s="9"/>
      <c r="B166" s="14"/>
      <c r="C166" s="14"/>
      <c r="D166" s="14"/>
      <c r="E166" s="14"/>
      <c r="F166" s="143"/>
      <c r="G166" s="143"/>
      <c r="H166" s="143"/>
      <c r="I166" s="143"/>
      <c r="J166" s="143"/>
      <c r="K166" s="143"/>
      <c r="L166" s="143"/>
      <c r="M166" s="143"/>
      <c r="N166" s="14"/>
      <c r="O166" s="14"/>
      <c r="Q166" s="25"/>
      <c r="R166" s="14"/>
      <c r="S166" s="143"/>
      <c r="T166" s="143"/>
      <c r="U166" s="143"/>
      <c r="V166" s="143"/>
      <c r="W166" s="143"/>
      <c r="X166" s="143"/>
      <c r="Y166" s="143"/>
      <c r="Z166" s="143"/>
      <c r="AA166" s="14"/>
      <c r="AH166" s="25"/>
      <c r="AN166" s="143"/>
      <c r="AO166" s="143"/>
      <c r="AP166" s="143"/>
      <c r="AQ166" s="143"/>
      <c r="AR166" s="143"/>
      <c r="AS166" s="143"/>
      <c r="AT166" s="143"/>
      <c r="AU166" s="143"/>
      <c r="AY166" s="25"/>
      <c r="BA166" s="143"/>
      <c r="BB166" s="143"/>
      <c r="BC166" s="143"/>
      <c r="BD166" s="143"/>
      <c r="BE166" s="143"/>
      <c r="BF166" s="143"/>
      <c r="BG166" s="143"/>
      <c r="BH166" s="143"/>
    </row>
    <row r="167" spans="1:69" s="63" customFormat="1" ht="15" x14ac:dyDescent="0.25">
      <c r="A167" s="9"/>
      <c r="AH167" s="68"/>
    </row>
    <row r="168" spans="1:69" s="63" customFormat="1" ht="15" x14ac:dyDescent="0.25">
      <c r="A168" s="9"/>
      <c r="C168" s="129" t="s">
        <v>85</v>
      </c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AH168" s="68"/>
    </row>
    <row r="169" spans="1:69" s="63" customFormat="1" ht="15" customHeight="1" x14ac:dyDescent="0.25">
      <c r="A169" s="9"/>
      <c r="AH169" s="68"/>
      <c r="AI169" s="74"/>
      <c r="AJ169" s="74"/>
      <c r="AK169" s="74"/>
      <c r="AL169" s="74"/>
    </row>
    <row r="170" spans="1:69" ht="15" x14ac:dyDescent="0.25">
      <c r="A170" s="9"/>
      <c r="Q170" s="128" t="str">
        <f>"Ø "&amp;S147&amp;" @ "&amp;MIN(_xlfn.FLOOR.MATH(U164,5),MIN(_xlfn.FLOOR.MATH(3*C29*100,5),45))&amp;" cm"</f>
        <v>Ø 3/8" @ 30 cm</v>
      </c>
      <c r="R170" s="128"/>
      <c r="S170" s="128"/>
      <c r="T170" s="128"/>
      <c r="U170" s="128"/>
      <c r="V170" s="128"/>
      <c r="AG170" s="74"/>
      <c r="AH170" s="74"/>
      <c r="AI170" s="30"/>
      <c r="AM170" s="74"/>
      <c r="AU170" s="128" t="str">
        <f>"Ø "&amp;BA147&amp;" @ "&amp;MIN(_xlfn.FLOOR.MATH(BC164,5),MIN(_xlfn.FLOOR.MATH(3*C29*100,5),45))&amp;" cm"</f>
        <v>Ø 3/8" @ 15 cm</v>
      </c>
      <c r="AV170" s="128"/>
      <c r="AW170" s="128"/>
      <c r="AX170" s="128"/>
      <c r="AY170" s="128"/>
      <c r="AZ170" s="128"/>
    </row>
    <row r="171" spans="1:69" ht="15" x14ac:dyDescent="0.25">
      <c r="A171" s="9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5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</row>
    <row r="172" spans="1:69" ht="15" x14ac:dyDescent="0.25">
      <c r="A172" s="9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128" t="str">
        <f>"Ø "&amp;C147&amp;" @ "&amp;MIN(_xlfn.FLOOR.MATH(E164,5),_xlfn.FLOOR.MATH(3*C29*100,5))&amp;" cm"</f>
        <v>Ø 3/8" @ 35 cm</v>
      </c>
      <c r="O172" s="128"/>
      <c r="P172" s="128"/>
      <c r="Q172" s="128"/>
      <c r="R172" s="128"/>
      <c r="S172" s="128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</row>
    <row r="173" spans="1:69" ht="15" x14ac:dyDescent="0.25">
      <c r="A173" s="9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128" t="str">
        <f>"Ø "&amp;AK147&amp;" @ "&amp;MIN(_xlfn.FLOOR.MATH(AM164,5),_xlfn.FLOOR.MATH(3*C29*100,5))&amp;" cm"</f>
        <v>Ø 3/8" @ 20 cm</v>
      </c>
      <c r="AX173" s="128"/>
      <c r="AY173" s="128"/>
      <c r="AZ173" s="128"/>
      <c r="BA173" s="128"/>
      <c r="BB173" s="128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</row>
    <row r="174" spans="1:69" ht="15" x14ac:dyDescent="0.25">
      <c r="A174" s="9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</row>
    <row r="175" spans="1:69" ht="15" x14ac:dyDescent="0.25">
      <c r="A175" s="9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</row>
    <row r="176" spans="1:69" ht="15" x14ac:dyDescent="0.25">
      <c r="B176" s="74"/>
      <c r="C176" s="74"/>
      <c r="D176" s="74"/>
      <c r="E176" s="74"/>
      <c r="F176" s="74"/>
      <c r="G176" s="74"/>
      <c r="H176" s="74"/>
      <c r="I176" s="128" t="str">
        <f>"Ø "&amp;S147&amp;" @ "&amp;MIN(_xlfn.FLOOR.MATH(U164,5),MIN(_xlfn.FLOOR.MATH(3*C29*100,5),45))&amp;" cm"</f>
        <v>Ø 3/8" @ 30 cm</v>
      </c>
      <c r="J176" s="128"/>
      <c r="K176" s="128"/>
      <c r="L176" s="128"/>
      <c r="M176" s="128"/>
      <c r="N176" s="128"/>
      <c r="O176" s="74"/>
      <c r="P176" s="74"/>
      <c r="Q176" s="74"/>
      <c r="R176" s="74"/>
      <c r="S176" s="74"/>
      <c r="T176" s="74"/>
      <c r="U176" s="74"/>
      <c r="V176" s="135">
        <f>O99/5</f>
        <v>0.60500000000000009</v>
      </c>
      <c r="W176" s="135"/>
      <c r="X176" s="135"/>
      <c r="Y176" s="74"/>
      <c r="Z176" s="74"/>
      <c r="AA176" s="128" t="str">
        <f>"Ø "&amp;W122&amp;" @ "&amp;MIN(_xlfn.FLOOR.MATH(U141,5),MIN(_xlfn.FLOOR.MATH(3*C29*100,5),45))&amp;" cm"</f>
        <v>Ø 3/8" @ 15 cm</v>
      </c>
      <c r="AB176" s="128"/>
      <c r="AC176" s="128"/>
      <c r="AD176" s="128"/>
      <c r="AE176" s="128"/>
      <c r="AF176" s="128"/>
      <c r="AG176" s="76"/>
      <c r="AH176" s="76"/>
      <c r="AI176" s="74"/>
      <c r="AJ176" s="128" t="str">
        <f>"Ø "&amp;BE122&amp;" @ "&amp;MIN(_xlfn.FLOOR.MATH(BC141,5),MIN(_xlfn.FLOOR.MATH(3*C29*100,5),45))&amp;" cm"</f>
        <v>Ø 1/2" @ 15 cm</v>
      </c>
      <c r="AK176" s="128"/>
      <c r="AL176" s="128"/>
      <c r="AM176" s="128"/>
      <c r="AN176" s="128"/>
      <c r="AO176" s="128"/>
      <c r="AP176" s="74"/>
      <c r="AQ176" s="74"/>
      <c r="AR176" s="204">
        <f>AV99/5</f>
        <v>0.94000000000000006</v>
      </c>
      <c r="AS176" s="204"/>
      <c r="AT176" s="204"/>
      <c r="AU176" s="74"/>
      <c r="AV176" s="74"/>
      <c r="AW176" s="74"/>
      <c r="AX176" s="74"/>
      <c r="AY176" s="74"/>
      <c r="AZ176" s="74"/>
      <c r="BA176" s="74"/>
      <c r="BB176" s="74"/>
      <c r="BC176" s="128" t="str">
        <f>"Ø "&amp;BA147&amp;" @ "&amp;MIN(_xlfn.FLOOR.MATH(BC164,5),MIN(_xlfn.FLOOR.MATH(3*C29*100,5),45))&amp;" cm"</f>
        <v>Ø 3/8" @ 15 cm</v>
      </c>
      <c r="BD176" s="128"/>
      <c r="BE176" s="128"/>
      <c r="BF176" s="128"/>
      <c r="BG176" s="128"/>
      <c r="BH176" s="128"/>
      <c r="BI176" s="74"/>
      <c r="BJ176" s="74"/>
      <c r="BK176" s="74"/>
      <c r="BL176" s="74"/>
      <c r="BM176" s="74"/>
      <c r="BN176" s="74"/>
      <c r="BO176" s="74"/>
      <c r="BP176" s="74"/>
      <c r="BQ176" s="74"/>
    </row>
    <row r="177" spans="2:69" x14ac:dyDescent="0.25"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135"/>
      <c r="W177" s="135"/>
      <c r="X177" s="135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204"/>
      <c r="AS177" s="204"/>
      <c r="AT177" s="20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</row>
    <row r="178" spans="2:69" x14ac:dyDescent="0.25"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135"/>
      <c r="W178" s="135"/>
      <c r="X178" s="135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204"/>
      <c r="AS178" s="204"/>
      <c r="AT178" s="20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</row>
    <row r="179" spans="2:69" x14ac:dyDescent="0.25"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</row>
    <row r="180" spans="2:69" ht="15" customHeight="1" x14ac:dyDescent="0.25"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</row>
    <row r="181" spans="2:69" ht="15" x14ac:dyDescent="0.25">
      <c r="B181" s="128" t="str">
        <f>"Ø "&amp;C147&amp;" @ "&amp;MIN(_xlfn.FLOOR.MATH(E164,5),_xlfn.FLOOR.MATH(3*C29*100,5))&amp;" cm"</f>
        <v>Ø 3/8" @ 35 cm</v>
      </c>
      <c r="C181" s="128"/>
      <c r="D181" s="128"/>
      <c r="E181" s="128"/>
      <c r="F181" s="128"/>
      <c r="G181" s="128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128" t="str">
        <f>"Ø "&amp;W122&amp;" @ "&amp;MIN(_xlfn.FLOOR.MATH(U141,5),MIN(_xlfn.FLOOR.MATH(3*C29*100,5),45))&amp;" cm"</f>
        <v>Ø 3/8" @ 15 cm</v>
      </c>
      <c r="T181" s="128"/>
      <c r="U181" s="128"/>
      <c r="V181" s="128"/>
      <c r="W181" s="128"/>
      <c r="X181" s="128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128" t="str">
        <f>"Ø "&amp;BE122&amp;" @ "&amp;MIN(_xlfn.FLOOR.MATH(BC141,5),MIN(_xlfn.FLOOR.MATH(3*C29*100,5),45))&amp;" cm"</f>
        <v>Ø 1/2" @ 15 cm</v>
      </c>
      <c r="AS181" s="128"/>
      <c r="AT181" s="128"/>
      <c r="AU181" s="128"/>
      <c r="AV181" s="128"/>
      <c r="AW181" s="128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128" t="str">
        <f>"Ø "&amp;AK147&amp;" @ "&amp;MIN(_xlfn.FLOOR.MATH(AM164,5),_xlfn.FLOOR.MATH(3*C29*100,5))&amp;" cm"</f>
        <v>Ø 3/8" @ 20 cm</v>
      </c>
      <c r="BJ181" s="128"/>
      <c r="BK181" s="128"/>
      <c r="BL181" s="128"/>
      <c r="BM181" s="128"/>
      <c r="BN181" s="128"/>
      <c r="BO181" s="74"/>
      <c r="BP181" s="74"/>
      <c r="BQ181" s="74"/>
    </row>
    <row r="182" spans="2:69" ht="15" customHeight="1" x14ac:dyDescent="0.25"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40"/>
      <c r="BA182" s="22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</row>
    <row r="183" spans="2:69" ht="14.25" customHeight="1" x14ac:dyDescent="0.25"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135">
        <f>O99/5</f>
        <v>0.60500000000000009</v>
      </c>
      <c r="N183" s="135"/>
      <c r="O183" s="135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40"/>
      <c r="BA183" s="22"/>
      <c r="BB183" s="204">
        <f>AV99/5</f>
        <v>0.94000000000000006</v>
      </c>
      <c r="BC183" s="204"/>
      <c r="BD183" s="20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</row>
    <row r="184" spans="2:69" ht="14.25" customHeight="1" x14ac:dyDescent="0.25"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135"/>
      <c r="N184" s="135"/>
      <c r="O184" s="135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40"/>
      <c r="BA184" s="77"/>
      <c r="BB184" s="204"/>
      <c r="BC184" s="204"/>
      <c r="BD184" s="20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</row>
    <row r="185" spans="2:69" x14ac:dyDescent="0.25"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135"/>
      <c r="N185" s="135"/>
      <c r="O185" s="135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204"/>
      <c r="BC185" s="204"/>
      <c r="BD185" s="20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</row>
    <row r="186" spans="2:69" x14ac:dyDescent="0.25"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</row>
    <row r="187" spans="2:69" ht="15" x14ac:dyDescent="0.25"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128" t="str">
        <f>"Ø "&amp;BE122&amp;" @ "&amp;MIN(_xlfn.FLOOR.MATH(BC141,5),MIN(_xlfn.FLOOR.MATH(3*C29*100,5),45))&amp;" cm"</f>
        <v>Ø 1/2" @ 15 cm</v>
      </c>
      <c r="BJ187" s="128"/>
      <c r="BK187" s="128"/>
      <c r="BL187" s="128"/>
      <c r="BM187" s="128"/>
      <c r="BN187" s="128"/>
      <c r="BO187" s="74"/>
      <c r="BP187" s="74"/>
      <c r="BQ187" s="74"/>
    </row>
    <row r="188" spans="2:69" x14ac:dyDescent="0.25"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</row>
    <row r="189" spans="2:69" ht="15" x14ac:dyDescent="0.25"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93" t="s">
        <v>93</v>
      </c>
      <c r="T189" s="93"/>
      <c r="U189" s="93"/>
      <c r="V189" s="93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93" t="s">
        <v>94</v>
      </c>
      <c r="AW189" s="93"/>
      <c r="AX189" s="93"/>
      <c r="AY189" s="93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</row>
    <row r="190" spans="2:69" x14ac:dyDescent="0.25"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</row>
    <row r="191" spans="2:69" x14ac:dyDescent="0.25"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</row>
    <row r="192" spans="2:69" x14ac:dyDescent="0.25"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</row>
    <row r="193" spans="2:69" x14ac:dyDescent="0.25"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</row>
    <row r="194" spans="2:69" x14ac:dyDescent="0.25"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15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</row>
    <row r="195" spans="2:69" x14ac:dyDescent="0.25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</row>
    <row r="196" spans="2:69" x14ac:dyDescent="0.25">
      <c r="AZ196" s="74"/>
      <c r="BA196" s="74"/>
      <c r="BB196" s="74"/>
      <c r="BC196" s="74"/>
      <c r="BD196" s="74"/>
    </row>
    <row r="197" spans="2:69" x14ac:dyDescent="0.25">
      <c r="AZ197" s="74"/>
      <c r="BA197" s="74"/>
      <c r="BB197" s="74"/>
      <c r="BC197" s="74"/>
      <c r="BD197" s="74"/>
    </row>
    <row r="198" spans="2:69" x14ac:dyDescent="0.25">
      <c r="AZ198" s="74"/>
      <c r="BA198" s="74"/>
      <c r="BB198" s="74"/>
      <c r="BC198" s="74"/>
      <c r="BD198" s="74"/>
    </row>
  </sheetData>
  <sheetProtection algorithmName="SHA-512" hashValue="aa8pTsV9/QEfrz2XxtC5q8VBQRZU1fTndUCD9IrBUCzC6PqHB9HFnICgKRaGsx5FJnC7WBC7zA0q81YdbDng5g==" saltValue="nFZnmgB9OPqx7wNDW9j5eQ==" spinCount="100000" sheet="1" objects="1" scenarios="1"/>
  <mergeCells count="521">
    <mergeCell ref="AR176:AT178"/>
    <mergeCell ref="BB183:BD185"/>
    <mergeCell ref="S189:V189"/>
    <mergeCell ref="AV189:AY189"/>
    <mergeCell ref="AU170:AZ170"/>
    <mergeCell ref="AW173:BB173"/>
    <mergeCell ref="BC176:BH176"/>
    <mergeCell ref="AJ176:AO176"/>
    <mergeCell ref="BI181:BN181"/>
    <mergeCell ref="AR181:AW181"/>
    <mergeCell ref="BI187:BN187"/>
    <mergeCell ref="V176:X178"/>
    <mergeCell ref="AN165:AU166"/>
    <mergeCell ref="BA165:BH166"/>
    <mergeCell ref="AD115:AF116"/>
    <mergeCell ref="AG115:AJ116"/>
    <mergeCell ref="AD117:AF118"/>
    <mergeCell ref="AG117:AJ118"/>
    <mergeCell ref="AM117:AY117"/>
    <mergeCell ref="B114:E114"/>
    <mergeCell ref="AD113:AG113"/>
    <mergeCell ref="AM132:AS133"/>
    <mergeCell ref="AM131:AU131"/>
    <mergeCell ref="B144:E144"/>
    <mergeCell ref="AJ144:AM144"/>
    <mergeCell ref="AK161:AQ161"/>
    <mergeCell ref="AK162:AL163"/>
    <mergeCell ref="AM162:AR162"/>
    <mergeCell ref="BA162:BB163"/>
    <mergeCell ref="BC162:BH162"/>
    <mergeCell ref="AM163:AR163"/>
    <mergeCell ref="BC163:BH163"/>
    <mergeCell ref="AK164:AL164"/>
    <mergeCell ref="AM164:AP164"/>
    <mergeCell ref="BA164:BB164"/>
    <mergeCell ref="BC164:BF164"/>
    <mergeCell ref="AK153:AL153"/>
    <mergeCell ref="AM153:AP153"/>
    <mergeCell ref="AJ155:AX155"/>
    <mergeCell ref="BA155:BF156"/>
    <mergeCell ref="BG155:BI155"/>
    <mergeCell ref="BG156:BI156"/>
    <mergeCell ref="AK157:AP158"/>
    <mergeCell ref="AQ157:AS157"/>
    <mergeCell ref="BA157:BF157"/>
    <mergeCell ref="BG157:BH157"/>
    <mergeCell ref="AQ158:AS158"/>
    <mergeCell ref="BA158:BG159"/>
    <mergeCell ref="AK159:AP159"/>
    <mergeCell ref="AQ159:AR159"/>
    <mergeCell ref="AJ145:AT145"/>
    <mergeCell ref="AK147:AM147"/>
    <mergeCell ref="AN147:AQ147"/>
    <mergeCell ref="BA147:BC147"/>
    <mergeCell ref="BD147:BG147"/>
    <mergeCell ref="BA150:BB150"/>
    <mergeCell ref="BC150:BI150"/>
    <mergeCell ref="AK151:AL152"/>
    <mergeCell ref="AM151:AN151"/>
    <mergeCell ref="BA151:BB151"/>
    <mergeCell ref="BC151:BF151"/>
    <mergeCell ref="AM152:AN152"/>
    <mergeCell ref="BA145:BM145"/>
    <mergeCell ref="AK139:AL140"/>
    <mergeCell ref="AM139:AR139"/>
    <mergeCell ref="BA139:BB140"/>
    <mergeCell ref="BC139:BH139"/>
    <mergeCell ref="AM140:AR140"/>
    <mergeCell ref="BC140:BH140"/>
    <mergeCell ref="AK141:AL142"/>
    <mergeCell ref="AM141:AO142"/>
    <mergeCell ref="AP141:AV142"/>
    <mergeCell ref="BA141:BB141"/>
    <mergeCell ref="BC141:BF141"/>
    <mergeCell ref="BD142:BK143"/>
    <mergeCell ref="AK134:AL134"/>
    <mergeCell ref="AM134:AP134"/>
    <mergeCell ref="BA134:BF135"/>
    <mergeCell ref="BG134:BI134"/>
    <mergeCell ref="AK135:AQ135"/>
    <mergeCell ref="BG135:BI135"/>
    <mergeCell ref="BA136:BF136"/>
    <mergeCell ref="BG136:BH136"/>
    <mergeCell ref="BA138:BG138"/>
    <mergeCell ref="AT133:AU133"/>
    <mergeCell ref="B121:E121"/>
    <mergeCell ref="B119:G120"/>
    <mergeCell ref="AJ121:AM121"/>
    <mergeCell ref="AY121:AZ121"/>
    <mergeCell ref="BA121:BC121"/>
    <mergeCell ref="AJ122:AW123"/>
    <mergeCell ref="AY122:AZ122"/>
    <mergeCell ref="BA122:BD122"/>
    <mergeCell ref="G126:L126"/>
    <mergeCell ref="D126:F126"/>
    <mergeCell ref="AJ124:AT124"/>
    <mergeCell ref="BA124:BK124"/>
    <mergeCell ref="AL126:AN126"/>
    <mergeCell ref="AO126:AT126"/>
    <mergeCell ref="BA127:BC127"/>
    <mergeCell ref="BD127:BJ127"/>
    <mergeCell ref="BA128:BC128"/>
    <mergeCell ref="BD128:BG128"/>
    <mergeCell ref="BA130:BO130"/>
    <mergeCell ref="AK131:AL132"/>
    <mergeCell ref="AT132:AU132"/>
    <mergeCell ref="BE122:BG122"/>
    <mergeCell ref="BH122:BK122"/>
    <mergeCell ref="B59:C60"/>
    <mergeCell ref="D59:G60"/>
    <mergeCell ref="B15:C15"/>
    <mergeCell ref="D15:H15"/>
    <mergeCell ref="J15:Q15"/>
    <mergeCell ref="J14:Q14"/>
    <mergeCell ref="AK18:AO19"/>
    <mergeCell ref="B16:C16"/>
    <mergeCell ref="D16:H16"/>
    <mergeCell ref="B45:C45"/>
    <mergeCell ref="D45:I45"/>
    <mergeCell ref="AH40:AK40"/>
    <mergeCell ref="AH41:AW41"/>
    <mergeCell ref="S42:AA42"/>
    <mergeCell ref="S41:AE41"/>
    <mergeCell ref="S45:T45"/>
    <mergeCell ref="U45:Z45"/>
    <mergeCell ref="X37:Z38"/>
    <mergeCell ref="B40:E40"/>
    <mergeCell ref="AH28:AJ28"/>
    <mergeCell ref="AK28:AQ28"/>
    <mergeCell ref="Y29:AH30"/>
    <mergeCell ref="AK37:AL38"/>
    <mergeCell ref="AM37:AO38"/>
    <mergeCell ref="AY61:BK61"/>
    <mergeCell ref="AY64:AZ64"/>
    <mergeCell ref="BA64:BD64"/>
    <mergeCell ref="S73:T74"/>
    <mergeCell ref="U73:X74"/>
    <mergeCell ref="AH48:AV48"/>
    <mergeCell ref="AG52:AI53"/>
    <mergeCell ref="AJ52:AM53"/>
    <mergeCell ref="AX52:AZ53"/>
    <mergeCell ref="BA52:BD53"/>
    <mergeCell ref="AY54:BD54"/>
    <mergeCell ref="AY57:AZ58"/>
    <mergeCell ref="BA57:BD58"/>
    <mergeCell ref="S51:T51"/>
    <mergeCell ref="U64:X64"/>
    <mergeCell ref="R52:T53"/>
    <mergeCell ref="U52:X53"/>
    <mergeCell ref="AH59:AI60"/>
    <mergeCell ref="AJ59:AM60"/>
    <mergeCell ref="AY59:AZ60"/>
    <mergeCell ref="BA59:BD60"/>
    <mergeCell ref="AY65:AZ66"/>
    <mergeCell ref="BA65:BD66"/>
    <mergeCell ref="S128:U128"/>
    <mergeCell ref="B6:C6"/>
    <mergeCell ref="BD3:BD7"/>
    <mergeCell ref="AQ16:AU17"/>
    <mergeCell ref="BD9:BD13"/>
    <mergeCell ref="BD15:BD19"/>
    <mergeCell ref="AW18:BA19"/>
    <mergeCell ref="AR18:AT19"/>
    <mergeCell ref="AC12:AF12"/>
    <mergeCell ref="AN12:AQ12"/>
    <mergeCell ref="AL4:AO5"/>
    <mergeCell ref="AA6:AC6"/>
    <mergeCell ref="U10:W10"/>
    <mergeCell ref="AV108:AZ109"/>
    <mergeCell ref="P108:S109"/>
    <mergeCell ref="P107:S107"/>
    <mergeCell ref="B122:O123"/>
    <mergeCell ref="B124:L124"/>
    <mergeCell ref="P90:S91"/>
    <mergeCell ref="B117:D118"/>
    <mergeCell ref="E117:H118"/>
    <mergeCell ref="B112:R113"/>
    <mergeCell ref="K117:W117"/>
    <mergeCell ref="B115:D116"/>
    <mergeCell ref="E115:H116"/>
    <mergeCell ref="S121:U121"/>
    <mergeCell ref="Q121:R121"/>
    <mergeCell ref="W122:Y122"/>
    <mergeCell ref="G101:I101"/>
    <mergeCell ref="AH54:AM54"/>
    <mergeCell ref="AH61:AV61"/>
    <mergeCell ref="AH64:AI64"/>
    <mergeCell ref="AJ64:AM64"/>
    <mergeCell ref="AH65:AI66"/>
    <mergeCell ref="AJ65:AM66"/>
    <mergeCell ref="AH57:AI58"/>
    <mergeCell ref="AJ57:AM58"/>
    <mergeCell ref="U57:X58"/>
    <mergeCell ref="S65:T66"/>
    <mergeCell ref="U65:X66"/>
    <mergeCell ref="S61:AE61"/>
    <mergeCell ref="D64:G64"/>
    <mergeCell ref="D57:G58"/>
    <mergeCell ref="B54:G54"/>
    <mergeCell ref="S54:X54"/>
    <mergeCell ref="S59:T60"/>
    <mergeCell ref="U59:X60"/>
    <mergeCell ref="S64:T64"/>
    <mergeCell ref="AY41:BK41"/>
    <mergeCell ref="AY42:BG42"/>
    <mergeCell ref="AY45:AZ45"/>
    <mergeCell ref="BA45:BF45"/>
    <mergeCell ref="AY46:AZ47"/>
    <mergeCell ref="BA46:BD47"/>
    <mergeCell ref="AY48:BL48"/>
    <mergeCell ref="AY51:AZ51"/>
    <mergeCell ref="BA51:BF51"/>
    <mergeCell ref="B65:C66"/>
    <mergeCell ref="D65:G66"/>
    <mergeCell ref="J18:S18"/>
    <mergeCell ref="AA16:AF17"/>
    <mergeCell ref="B48:P48"/>
    <mergeCell ref="B57:C58"/>
    <mergeCell ref="D52:G53"/>
    <mergeCell ref="B51:C51"/>
    <mergeCell ref="D51:I51"/>
    <mergeCell ref="S57:T58"/>
    <mergeCell ref="Z18:AB19"/>
    <mergeCell ref="J28:K28"/>
    <mergeCell ref="L28:N28"/>
    <mergeCell ref="D26:E26"/>
    <mergeCell ref="D27:E27"/>
    <mergeCell ref="B28:C28"/>
    <mergeCell ref="D28:F28"/>
    <mergeCell ref="G28:H28"/>
    <mergeCell ref="F26:H27"/>
    <mergeCell ref="B26:C27"/>
    <mergeCell ref="U51:Z51"/>
    <mergeCell ref="B46:C47"/>
    <mergeCell ref="D46:G47"/>
    <mergeCell ref="S46:T47"/>
    <mergeCell ref="AF28:AG28"/>
    <mergeCell ref="AW107:AZ107"/>
    <mergeCell ref="AE4:AH5"/>
    <mergeCell ref="B41:Q41"/>
    <mergeCell ref="O37:P38"/>
    <mergeCell ref="Q37:S38"/>
    <mergeCell ref="O28:U28"/>
    <mergeCell ref="O35:P36"/>
    <mergeCell ref="Q35:R35"/>
    <mergeCell ref="Q36:R36"/>
    <mergeCell ref="S35:S36"/>
    <mergeCell ref="T35:U35"/>
    <mergeCell ref="T36:U36"/>
    <mergeCell ref="B37:D38"/>
    <mergeCell ref="C29:L30"/>
    <mergeCell ref="E37:G38"/>
    <mergeCell ref="B3:H4"/>
    <mergeCell ref="D9:H9"/>
    <mergeCell ref="D10:H10"/>
    <mergeCell ref="D11:H11"/>
    <mergeCell ref="D12:H12"/>
    <mergeCell ref="AE18:AI19"/>
    <mergeCell ref="B61:P61"/>
    <mergeCell ref="B64:C64"/>
    <mergeCell ref="M84:U84"/>
    <mergeCell ref="M88:O89"/>
    <mergeCell ref="P88:U89"/>
    <mergeCell ref="B85:J85"/>
    <mergeCell ref="B88:C88"/>
    <mergeCell ref="D88:J88"/>
    <mergeCell ref="B83:C84"/>
    <mergeCell ref="D83:G84"/>
    <mergeCell ref="B99:F99"/>
    <mergeCell ref="E96:F96"/>
    <mergeCell ref="M90:O91"/>
    <mergeCell ref="U97:W98"/>
    <mergeCell ref="O99:R100"/>
    <mergeCell ref="R94:AA94"/>
    <mergeCell ref="K97:M98"/>
    <mergeCell ref="G93:Q93"/>
    <mergeCell ref="AA96:AB96"/>
    <mergeCell ref="BF117:BI117"/>
    <mergeCell ref="BJ117:BL117"/>
    <mergeCell ref="BD111:BE112"/>
    <mergeCell ref="BF111:BI112"/>
    <mergeCell ref="BJ111:BL112"/>
    <mergeCell ref="BD113:BE113"/>
    <mergeCell ref="BF113:BI113"/>
    <mergeCell ref="BJ113:BL113"/>
    <mergeCell ref="BD114:BE114"/>
    <mergeCell ref="BF114:BI114"/>
    <mergeCell ref="BJ114:BL114"/>
    <mergeCell ref="BD115:BE115"/>
    <mergeCell ref="BF115:BI115"/>
    <mergeCell ref="BJ115:BL115"/>
    <mergeCell ref="BD116:BE116"/>
    <mergeCell ref="BF116:BI116"/>
    <mergeCell ref="BJ116:BL116"/>
    <mergeCell ref="BD117:BE117"/>
    <mergeCell ref="C139:D140"/>
    <mergeCell ref="E131:L131"/>
    <mergeCell ref="U151:X151"/>
    <mergeCell ref="S155:X156"/>
    <mergeCell ref="Q122:R122"/>
    <mergeCell ref="V127:AB127"/>
    <mergeCell ref="V128:Y128"/>
    <mergeCell ref="S130:AG130"/>
    <mergeCell ref="E134:H134"/>
    <mergeCell ref="C135:I135"/>
    <mergeCell ref="C131:D132"/>
    <mergeCell ref="K132:L132"/>
    <mergeCell ref="K133:L133"/>
    <mergeCell ref="C134:D134"/>
    <mergeCell ref="Z122:AC122"/>
    <mergeCell ref="Y134:AA134"/>
    <mergeCell ref="Y135:AA135"/>
    <mergeCell ref="S134:X135"/>
    <mergeCell ref="S122:V122"/>
    <mergeCell ref="S138:Y138"/>
    <mergeCell ref="S124:AC124"/>
    <mergeCell ref="U139:Z139"/>
    <mergeCell ref="U140:Z140"/>
    <mergeCell ref="S127:U127"/>
    <mergeCell ref="C141:D142"/>
    <mergeCell ref="E141:G142"/>
    <mergeCell ref="H141:N142"/>
    <mergeCell ref="E153:H153"/>
    <mergeCell ref="C153:D153"/>
    <mergeCell ref="B155:P155"/>
    <mergeCell ref="C157:H158"/>
    <mergeCell ref="I157:K157"/>
    <mergeCell ref="I158:K158"/>
    <mergeCell ref="E162:J162"/>
    <mergeCell ref="E132:J133"/>
    <mergeCell ref="E140:J140"/>
    <mergeCell ref="E139:J139"/>
    <mergeCell ref="S141:T141"/>
    <mergeCell ref="S147:U147"/>
    <mergeCell ref="E163:J163"/>
    <mergeCell ref="Y155:AA155"/>
    <mergeCell ref="Y156:AA156"/>
    <mergeCell ref="S150:T150"/>
    <mergeCell ref="S151:T151"/>
    <mergeCell ref="S157:X157"/>
    <mergeCell ref="U141:X141"/>
    <mergeCell ref="V147:Y147"/>
    <mergeCell ref="S136:X136"/>
    <mergeCell ref="Y136:Z136"/>
    <mergeCell ref="S139:T140"/>
    <mergeCell ref="R145:AD145"/>
    <mergeCell ref="C164:D164"/>
    <mergeCell ref="E164:H164"/>
    <mergeCell ref="F165:M166"/>
    <mergeCell ref="C147:E147"/>
    <mergeCell ref="F147:I147"/>
    <mergeCell ref="AA176:AF176"/>
    <mergeCell ref="V142:AC143"/>
    <mergeCell ref="C151:D152"/>
    <mergeCell ref="E151:F151"/>
    <mergeCell ref="E152:F152"/>
    <mergeCell ref="B145:L145"/>
    <mergeCell ref="Y157:Z157"/>
    <mergeCell ref="S162:T163"/>
    <mergeCell ref="U162:Z162"/>
    <mergeCell ref="U163:Z163"/>
    <mergeCell ref="S164:T164"/>
    <mergeCell ref="U164:X164"/>
    <mergeCell ref="S165:Z166"/>
    <mergeCell ref="S158:Y159"/>
    <mergeCell ref="U150:AA150"/>
    <mergeCell ref="C159:H159"/>
    <mergeCell ref="I159:J159"/>
    <mergeCell ref="C161:I161"/>
    <mergeCell ref="C162:D163"/>
    <mergeCell ref="M183:O185"/>
    <mergeCell ref="C168:N168"/>
    <mergeCell ref="N172:S172"/>
    <mergeCell ref="B181:G181"/>
    <mergeCell ref="Q170:V170"/>
    <mergeCell ref="I176:N176"/>
    <mergeCell ref="AW9:AZ10"/>
    <mergeCell ref="AP35:AQ35"/>
    <mergeCell ref="AA36:AE36"/>
    <mergeCell ref="AM36:AN36"/>
    <mergeCell ref="AP36:AQ36"/>
    <mergeCell ref="X22:AH22"/>
    <mergeCell ref="X26:Y27"/>
    <mergeCell ref="Z26:AA26"/>
    <mergeCell ref="AB26:AD27"/>
    <mergeCell ref="AE26:AF27"/>
    <mergeCell ref="AG26:AH26"/>
    <mergeCell ref="Z27:AA27"/>
    <mergeCell ref="AG27:AH27"/>
    <mergeCell ref="X28:Y28"/>
    <mergeCell ref="Z28:AB28"/>
    <mergeCell ref="AC28:AD28"/>
    <mergeCell ref="A52:C53"/>
    <mergeCell ref="B31:N31"/>
    <mergeCell ref="L2:W2"/>
    <mergeCell ref="J9:M9"/>
    <mergeCell ref="J10:O10"/>
    <mergeCell ref="J11:Q11"/>
    <mergeCell ref="J16:R16"/>
    <mergeCell ref="J17:O17"/>
    <mergeCell ref="S181:X181"/>
    <mergeCell ref="B76:Q77"/>
    <mergeCell ref="B9:C9"/>
    <mergeCell ref="B10:C10"/>
    <mergeCell ref="B11:C11"/>
    <mergeCell ref="B12:C12"/>
    <mergeCell ref="B5:H5"/>
    <mergeCell ref="B8:H8"/>
    <mergeCell ref="D7:H7"/>
    <mergeCell ref="D6:H6"/>
    <mergeCell ref="B14:C14"/>
    <mergeCell ref="D14:H14"/>
    <mergeCell ref="B7:C7"/>
    <mergeCell ref="I26:J27"/>
    <mergeCell ref="K26:L26"/>
    <mergeCell ref="K27:L27"/>
    <mergeCell ref="B20:J20"/>
    <mergeCell ref="X21:AA21"/>
    <mergeCell ref="X31:AJ31"/>
    <mergeCell ref="AH51:AI51"/>
    <mergeCell ref="AJ51:AO51"/>
    <mergeCell ref="C35:D36"/>
    <mergeCell ref="E36:I36"/>
    <mergeCell ref="E35:I35"/>
    <mergeCell ref="AA37:AC38"/>
    <mergeCell ref="Y35:Z36"/>
    <mergeCell ref="AA35:AE35"/>
    <mergeCell ref="AK35:AL36"/>
    <mergeCell ref="AM35:AN35"/>
    <mergeCell ref="AO35:AO36"/>
    <mergeCell ref="AH42:AR42"/>
    <mergeCell ref="AH45:AI45"/>
    <mergeCell ref="AJ45:AO45"/>
    <mergeCell ref="AH46:AI47"/>
    <mergeCell ref="AJ46:AM47"/>
    <mergeCell ref="S48:AF48"/>
    <mergeCell ref="B42:L42"/>
    <mergeCell ref="U46:X47"/>
    <mergeCell ref="J12:Q12"/>
    <mergeCell ref="B13:C13"/>
    <mergeCell ref="D13:H13"/>
    <mergeCell ref="J13:Q13"/>
    <mergeCell ref="B17:C17"/>
    <mergeCell ref="D17:H17"/>
    <mergeCell ref="B22:L22"/>
    <mergeCell ref="B18:C18"/>
    <mergeCell ref="D18:H18"/>
    <mergeCell ref="B21:E21"/>
    <mergeCell ref="B78:E78"/>
    <mergeCell ref="AH69:AW69"/>
    <mergeCell ref="AH72:AI72"/>
    <mergeCell ref="AJ72:AP72"/>
    <mergeCell ref="AY72:AZ72"/>
    <mergeCell ref="BA72:BG72"/>
    <mergeCell ref="AH73:AI74"/>
    <mergeCell ref="AJ73:AM74"/>
    <mergeCell ref="AY73:AZ74"/>
    <mergeCell ref="BA73:BD74"/>
    <mergeCell ref="AY69:BM69"/>
    <mergeCell ref="R69:AF69"/>
    <mergeCell ref="AE78:AH78"/>
    <mergeCell ref="B72:C72"/>
    <mergeCell ref="D72:J72"/>
    <mergeCell ref="B69:Q69"/>
    <mergeCell ref="S72:T72"/>
    <mergeCell ref="U72:AA72"/>
    <mergeCell ref="AE79:AJ80"/>
    <mergeCell ref="AE81:AH82"/>
    <mergeCell ref="AI81:AJ82"/>
    <mergeCell ref="AK81:AL81"/>
    <mergeCell ref="AM81:AM82"/>
    <mergeCell ref="AW81:AX81"/>
    <mergeCell ref="AK82:AL82"/>
    <mergeCell ref="AW82:AX82"/>
    <mergeCell ref="B81:E82"/>
    <mergeCell ref="H81:I81"/>
    <mergeCell ref="H82:I82"/>
    <mergeCell ref="J81:J82"/>
    <mergeCell ref="B79:G80"/>
    <mergeCell ref="B68:E68"/>
    <mergeCell ref="AH68:AK68"/>
    <mergeCell ref="BM96:BN96"/>
    <mergeCell ref="AV99:AZ100"/>
    <mergeCell ref="BG97:BI98"/>
    <mergeCell ref="K81:S82"/>
    <mergeCell ref="AN81:AV82"/>
    <mergeCell ref="AS93:BC93"/>
    <mergeCell ref="AH96:AI96"/>
    <mergeCell ref="BD96:BE96"/>
    <mergeCell ref="AM97:AO98"/>
    <mergeCell ref="AW97:AY98"/>
    <mergeCell ref="AE99:AI99"/>
    <mergeCell ref="T81:U81"/>
    <mergeCell ref="T82:U82"/>
    <mergeCell ref="F81:G82"/>
    <mergeCell ref="V88:W88"/>
    <mergeCell ref="V89:W89"/>
    <mergeCell ref="B89:C90"/>
    <mergeCell ref="D89:F90"/>
    <mergeCell ref="AE88:AS88"/>
    <mergeCell ref="B73:C74"/>
    <mergeCell ref="D73:G74"/>
    <mergeCell ref="AU88:AW89"/>
    <mergeCell ref="AO101:AQ101"/>
    <mergeCell ref="BD94:BL94"/>
    <mergeCell ref="AJ94:AR94"/>
    <mergeCell ref="AE83:AF84"/>
    <mergeCell ref="AG83:AJ84"/>
    <mergeCell ref="AU84:BC84"/>
    <mergeCell ref="AE85:AM85"/>
    <mergeCell ref="AC88:AD88"/>
    <mergeCell ref="BF88:BJ89"/>
    <mergeCell ref="BK88:BO88"/>
    <mergeCell ref="BK89:BO89"/>
    <mergeCell ref="AX88:BC89"/>
    <mergeCell ref="BD88:BE88"/>
    <mergeCell ref="AE89:AF90"/>
    <mergeCell ref="AG89:AI90"/>
    <mergeCell ref="BD89:BE89"/>
    <mergeCell ref="AU90:AW91"/>
    <mergeCell ref="AX90:BA91"/>
  </mergeCells>
  <dataValidations count="1">
    <dataValidation type="list" allowBlank="1" showInputMessage="1" showErrorMessage="1" sqref="W122:Y122 AK147:AM147 BA147:BC147 BE122:BG122 C147:E147 S147:U147">
      <formula1>$BD$113:$BD$117</formula1>
    </dataValidation>
  </dataValidations>
  <pageMargins left="0.25" right="0.25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ESCALERA 2 TRAMOS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YONER HERRERA</dc:creator>
  <cp:lastModifiedBy>YONER HERRERA</cp:lastModifiedBy>
  <dcterms:created xsi:type="dcterms:W3CDTF">2020-07-20T15:55:03Z</dcterms:created>
  <dcterms:modified xsi:type="dcterms:W3CDTF">2020-08-21T00:39:21Z</dcterms:modified>
</cp:coreProperties>
</file>