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ebMERMA Editor\"/>
    </mc:Choice>
  </mc:AlternateContent>
  <bookViews>
    <workbookView xWindow="0" yWindow="0" windowWidth="11160" windowHeight="9765"/>
  </bookViews>
  <sheets>
    <sheet name="MÉTODO DE LA RIGIDEZ"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77" i="1" l="1"/>
  <c r="I576" i="1"/>
  <c r="I575" i="1"/>
  <c r="I574" i="1"/>
  <c r="I573" i="1"/>
  <c r="I572" i="1"/>
  <c r="I568" i="1"/>
  <c r="I567" i="1"/>
  <c r="I566" i="1"/>
  <c r="I565" i="1"/>
  <c r="I564" i="1"/>
  <c r="I563" i="1"/>
  <c r="G494" i="1"/>
  <c r="H494" i="1"/>
  <c r="I494" i="1"/>
  <c r="J494" i="1"/>
  <c r="E495" i="1"/>
  <c r="F495" i="1"/>
  <c r="G495" i="1"/>
  <c r="H495" i="1"/>
  <c r="I495" i="1"/>
  <c r="J495" i="1"/>
  <c r="E496" i="1"/>
  <c r="F496" i="1"/>
  <c r="G496" i="1"/>
  <c r="J496" i="1"/>
  <c r="E497" i="1"/>
  <c r="F497" i="1"/>
  <c r="G497" i="1"/>
  <c r="J497" i="1"/>
  <c r="E498" i="1"/>
  <c r="F498" i="1"/>
  <c r="G498" i="1"/>
  <c r="H498" i="1"/>
  <c r="I498" i="1"/>
  <c r="J498" i="1"/>
  <c r="G493" i="1"/>
  <c r="H493" i="1"/>
  <c r="I493" i="1"/>
  <c r="J493" i="1"/>
  <c r="G485" i="1"/>
  <c r="H485" i="1"/>
  <c r="I485" i="1"/>
  <c r="J485" i="1"/>
  <c r="E486" i="1"/>
  <c r="F486" i="1"/>
  <c r="G486" i="1"/>
  <c r="H486" i="1"/>
  <c r="I486" i="1"/>
  <c r="J486" i="1"/>
  <c r="E487" i="1"/>
  <c r="F487" i="1"/>
  <c r="G487" i="1"/>
  <c r="J487" i="1"/>
  <c r="E488" i="1"/>
  <c r="F488" i="1"/>
  <c r="G488" i="1"/>
  <c r="J488" i="1"/>
  <c r="E489" i="1"/>
  <c r="F489" i="1"/>
  <c r="G489" i="1"/>
  <c r="H489" i="1"/>
  <c r="I489" i="1"/>
  <c r="J489" i="1"/>
  <c r="G484" i="1"/>
  <c r="H484" i="1"/>
  <c r="I484" i="1"/>
  <c r="J484" i="1"/>
  <c r="G467" i="1"/>
  <c r="H467" i="1"/>
  <c r="I467" i="1"/>
  <c r="J467" i="1"/>
  <c r="E468" i="1"/>
  <c r="F468" i="1"/>
  <c r="G468" i="1"/>
  <c r="H468" i="1"/>
  <c r="I468" i="1"/>
  <c r="J468" i="1"/>
  <c r="E469" i="1"/>
  <c r="F469" i="1"/>
  <c r="G469" i="1"/>
  <c r="J469" i="1"/>
  <c r="E470" i="1"/>
  <c r="F470" i="1"/>
  <c r="G470" i="1"/>
  <c r="J470" i="1"/>
  <c r="E471" i="1"/>
  <c r="F471" i="1"/>
  <c r="G471" i="1"/>
  <c r="H471" i="1"/>
  <c r="I471" i="1"/>
  <c r="J471" i="1"/>
  <c r="G466" i="1"/>
  <c r="H466" i="1"/>
  <c r="I466" i="1"/>
  <c r="J466" i="1"/>
  <c r="K405" i="1"/>
  <c r="K406" i="1"/>
  <c r="K404" i="1"/>
  <c r="N405" i="1"/>
  <c r="N406" i="1"/>
  <c r="N404" i="1"/>
  <c r="L396" i="1"/>
  <c r="L397" i="1"/>
  <c r="L395" i="1"/>
  <c r="I396" i="1"/>
  <c r="I397" i="1"/>
  <c r="I395" i="1"/>
  <c r="E389" i="1"/>
  <c r="G575" i="1" s="1"/>
  <c r="C389" i="1"/>
  <c r="C390" i="1"/>
  <c r="C391" i="1"/>
  <c r="P321" i="1"/>
  <c r="P320" i="1"/>
  <c r="P319" i="1"/>
  <c r="P318" i="1"/>
  <c r="P317" i="1"/>
  <c r="P316" i="1"/>
  <c r="P313" i="1"/>
  <c r="P312" i="1"/>
  <c r="P311" i="1"/>
  <c r="P310" i="1"/>
  <c r="P309" i="1"/>
  <c r="P308" i="1"/>
  <c r="F240" i="1"/>
  <c r="E240" i="1"/>
  <c r="D240" i="1"/>
  <c r="F225" i="1"/>
  <c r="E225" i="1"/>
  <c r="D225" i="1"/>
  <c r="G240" i="1" l="1"/>
  <c r="G225" i="1"/>
  <c r="I225" i="1"/>
  <c r="I240" i="1"/>
  <c r="F195" i="1"/>
  <c r="D210" i="1"/>
  <c r="E195" i="1"/>
  <c r="E180" i="1"/>
  <c r="D180" i="1"/>
  <c r="E165" i="1"/>
  <c r="D165" i="1"/>
  <c r="E135" i="1"/>
  <c r="D135" i="1"/>
  <c r="C11" i="1"/>
  <c r="C16" i="1"/>
  <c r="H49" i="1" l="1"/>
  <c r="I47" i="1" s="1"/>
  <c r="F72" i="1" s="1"/>
  <c r="H59" i="1"/>
  <c r="G49" i="1" l="1"/>
  <c r="I49" i="1"/>
  <c r="F73" i="1" s="1"/>
  <c r="G47" i="1"/>
  <c r="E44" i="1"/>
  <c r="E49" i="1"/>
  <c r="I21" i="1"/>
  <c r="C21" i="1"/>
  <c r="C25" i="1"/>
  <c r="I25" i="1"/>
  <c r="H20" i="1"/>
  <c r="G20" i="1"/>
  <c r="D47" i="1" l="1"/>
  <c r="F47" i="1"/>
  <c r="F69" i="1" s="1"/>
  <c r="E20" i="1"/>
  <c r="D20" i="1"/>
  <c r="I559" i="1" l="1"/>
  <c r="I558" i="1"/>
  <c r="I557" i="1"/>
  <c r="I556" i="1"/>
  <c r="I555" i="1"/>
  <c r="I554" i="1"/>
  <c r="I550" i="1"/>
  <c r="I549" i="1"/>
  <c r="I548" i="1"/>
  <c r="I547" i="1"/>
  <c r="I546" i="1"/>
  <c r="I545" i="1"/>
  <c r="I541" i="1"/>
  <c r="I540" i="1"/>
  <c r="I539" i="1"/>
  <c r="I538" i="1"/>
  <c r="I537" i="1"/>
  <c r="I536" i="1"/>
  <c r="I532" i="1"/>
  <c r="I531" i="1"/>
  <c r="I530" i="1"/>
  <c r="I529" i="1"/>
  <c r="I528" i="1"/>
  <c r="I527" i="1"/>
  <c r="I523" i="1"/>
  <c r="I522" i="1"/>
  <c r="I521" i="1"/>
  <c r="I520" i="1"/>
  <c r="I519" i="1"/>
  <c r="I518" i="1"/>
  <c r="I510" i="1"/>
  <c r="I511" i="1"/>
  <c r="I512" i="1"/>
  <c r="I513" i="1"/>
  <c r="I514" i="1"/>
  <c r="I509" i="1"/>
  <c r="G476" i="1"/>
  <c r="H476" i="1"/>
  <c r="I476" i="1"/>
  <c r="J476" i="1"/>
  <c r="E477" i="1"/>
  <c r="F477" i="1"/>
  <c r="G477" i="1"/>
  <c r="H477" i="1"/>
  <c r="I477" i="1"/>
  <c r="J477" i="1"/>
  <c r="E478" i="1"/>
  <c r="F478" i="1"/>
  <c r="G478" i="1"/>
  <c r="J478" i="1"/>
  <c r="E479" i="1"/>
  <c r="F479" i="1"/>
  <c r="G479" i="1"/>
  <c r="J479" i="1"/>
  <c r="E480" i="1"/>
  <c r="F480" i="1"/>
  <c r="G480" i="1"/>
  <c r="H480" i="1"/>
  <c r="I480" i="1"/>
  <c r="J480" i="1"/>
  <c r="G475" i="1"/>
  <c r="H475" i="1"/>
  <c r="I475" i="1"/>
  <c r="J475" i="1"/>
  <c r="G458" i="1"/>
  <c r="H458" i="1"/>
  <c r="I458" i="1"/>
  <c r="J458" i="1"/>
  <c r="E459" i="1"/>
  <c r="F459" i="1"/>
  <c r="G459" i="1"/>
  <c r="H459" i="1"/>
  <c r="I459" i="1"/>
  <c r="J459" i="1"/>
  <c r="E460" i="1"/>
  <c r="F460" i="1"/>
  <c r="G460" i="1"/>
  <c r="J460" i="1"/>
  <c r="E461" i="1"/>
  <c r="F461" i="1"/>
  <c r="G461" i="1"/>
  <c r="J461" i="1"/>
  <c r="E462" i="1"/>
  <c r="F462" i="1"/>
  <c r="G462" i="1"/>
  <c r="H462" i="1"/>
  <c r="I462" i="1"/>
  <c r="J462" i="1"/>
  <c r="G457" i="1"/>
  <c r="H457" i="1"/>
  <c r="I457" i="1"/>
  <c r="J457" i="1"/>
  <c r="G449" i="1"/>
  <c r="H449" i="1"/>
  <c r="I449" i="1"/>
  <c r="J449" i="1"/>
  <c r="E450" i="1"/>
  <c r="F450" i="1"/>
  <c r="G450" i="1"/>
  <c r="H450" i="1"/>
  <c r="I450" i="1"/>
  <c r="J450" i="1"/>
  <c r="E451" i="1"/>
  <c r="F451" i="1"/>
  <c r="G451" i="1"/>
  <c r="J451" i="1"/>
  <c r="E452" i="1"/>
  <c r="F452" i="1"/>
  <c r="G452" i="1"/>
  <c r="J452" i="1"/>
  <c r="E453" i="1"/>
  <c r="F453" i="1"/>
  <c r="G453" i="1"/>
  <c r="H453" i="1"/>
  <c r="I453" i="1"/>
  <c r="J453" i="1"/>
  <c r="G448" i="1"/>
  <c r="H448" i="1"/>
  <c r="I448" i="1"/>
  <c r="J448" i="1"/>
  <c r="G440" i="1"/>
  <c r="H440" i="1"/>
  <c r="I440" i="1"/>
  <c r="J440" i="1"/>
  <c r="E441" i="1"/>
  <c r="F441" i="1"/>
  <c r="G441" i="1"/>
  <c r="H441" i="1"/>
  <c r="I441" i="1"/>
  <c r="J441" i="1"/>
  <c r="E442" i="1"/>
  <c r="F442" i="1"/>
  <c r="G442" i="1"/>
  <c r="J442" i="1"/>
  <c r="E443" i="1"/>
  <c r="F443" i="1"/>
  <c r="G443" i="1"/>
  <c r="J443" i="1"/>
  <c r="E444" i="1"/>
  <c r="F444" i="1"/>
  <c r="G444" i="1"/>
  <c r="H444" i="1"/>
  <c r="I444" i="1"/>
  <c r="J444" i="1"/>
  <c r="G439" i="1"/>
  <c r="H439" i="1"/>
  <c r="I439" i="1"/>
  <c r="J439" i="1"/>
  <c r="G431" i="1"/>
  <c r="H431" i="1"/>
  <c r="I431" i="1"/>
  <c r="J431" i="1"/>
  <c r="E432" i="1"/>
  <c r="F432" i="1"/>
  <c r="G432" i="1"/>
  <c r="H432" i="1"/>
  <c r="I432" i="1"/>
  <c r="J432" i="1"/>
  <c r="E433" i="1"/>
  <c r="F433" i="1"/>
  <c r="G433" i="1"/>
  <c r="J433" i="1"/>
  <c r="E434" i="1"/>
  <c r="F434" i="1"/>
  <c r="G434" i="1"/>
  <c r="J434" i="1"/>
  <c r="E435" i="1"/>
  <c r="F435" i="1"/>
  <c r="G435" i="1"/>
  <c r="H435" i="1"/>
  <c r="I435" i="1"/>
  <c r="J435" i="1"/>
  <c r="J430" i="1"/>
  <c r="G430" i="1"/>
  <c r="H430" i="1"/>
  <c r="I430" i="1"/>
  <c r="H405" i="1"/>
  <c r="H406" i="1"/>
  <c r="H404" i="1"/>
  <c r="C378" i="1"/>
  <c r="C379" i="1"/>
  <c r="C380" i="1"/>
  <c r="C381" i="1"/>
  <c r="C382" i="1"/>
  <c r="C383" i="1"/>
  <c r="C384" i="1"/>
  <c r="C385" i="1"/>
  <c r="C386" i="1"/>
  <c r="C387" i="1"/>
  <c r="C388" i="1"/>
  <c r="E380" i="1"/>
  <c r="C377" i="1"/>
  <c r="P305" i="1"/>
  <c r="P304" i="1"/>
  <c r="P303" i="1"/>
  <c r="P302" i="1"/>
  <c r="P301" i="1"/>
  <c r="P300" i="1"/>
  <c r="P297" i="1"/>
  <c r="P296" i="1"/>
  <c r="P295" i="1"/>
  <c r="P294" i="1"/>
  <c r="P293" i="1"/>
  <c r="P292" i="1"/>
  <c r="P289" i="1"/>
  <c r="P288" i="1"/>
  <c r="P287" i="1"/>
  <c r="P286" i="1"/>
  <c r="P285" i="1"/>
  <c r="P284" i="1"/>
  <c r="P281" i="1"/>
  <c r="P280" i="1"/>
  <c r="P279" i="1"/>
  <c r="P278" i="1"/>
  <c r="P277" i="1"/>
  <c r="P276" i="1"/>
  <c r="P273" i="1"/>
  <c r="P272" i="1"/>
  <c r="P271" i="1"/>
  <c r="P270" i="1"/>
  <c r="P269" i="1"/>
  <c r="P268" i="1"/>
  <c r="P265" i="1"/>
  <c r="P264" i="1"/>
  <c r="P263" i="1"/>
  <c r="P262" i="1"/>
  <c r="P261" i="1"/>
  <c r="P260" i="1"/>
  <c r="G563" i="1" l="1"/>
  <c r="G557" i="1"/>
  <c r="F210" i="1"/>
  <c r="E210" i="1"/>
  <c r="D195" i="1"/>
  <c r="F180" i="1"/>
  <c r="F165" i="1"/>
  <c r="I165" i="1"/>
  <c r="F150" i="1"/>
  <c r="E150" i="1"/>
  <c r="D150" i="1"/>
  <c r="F135" i="1"/>
  <c r="I150" i="1" l="1"/>
  <c r="I135" i="1"/>
  <c r="I195" i="1"/>
  <c r="I180" i="1"/>
  <c r="I210" i="1"/>
  <c r="G150" i="1"/>
  <c r="G195" i="1"/>
  <c r="G180" i="1"/>
  <c r="G210" i="1"/>
  <c r="G135" i="1"/>
  <c r="G165" i="1"/>
  <c r="N113" i="1"/>
  <c r="M113" i="1"/>
  <c r="G113" i="1"/>
  <c r="F113" i="1"/>
  <c r="N112" i="1"/>
  <c r="M112" i="1"/>
  <c r="G112" i="1"/>
  <c r="F112" i="1"/>
  <c r="K110" i="1"/>
  <c r="J110" i="1"/>
  <c r="D110" i="1"/>
  <c r="C110" i="1"/>
  <c r="K109" i="1"/>
  <c r="J109" i="1"/>
  <c r="D109" i="1"/>
  <c r="C109" i="1"/>
  <c r="N103" i="1"/>
  <c r="I470" i="1" s="1"/>
  <c r="M103" i="1"/>
  <c r="H470" i="1" s="1"/>
  <c r="N102" i="1"/>
  <c r="I469" i="1" s="1"/>
  <c r="M102" i="1"/>
  <c r="H469" i="1" s="1"/>
  <c r="K99" i="1"/>
  <c r="F466" i="1" s="1"/>
  <c r="J99" i="1"/>
  <c r="E466" i="1" s="1"/>
  <c r="J100" i="1"/>
  <c r="E467" i="1" s="1"/>
  <c r="K100" i="1"/>
  <c r="F467" i="1" s="1"/>
  <c r="F103" i="1"/>
  <c r="G103" i="1"/>
  <c r="G102" i="1"/>
  <c r="F102" i="1"/>
  <c r="C100" i="1"/>
  <c r="D99" i="1"/>
  <c r="D100" i="1"/>
  <c r="C99" i="1"/>
  <c r="E40" i="1"/>
  <c r="D38" i="1" s="1"/>
  <c r="E381" i="1"/>
  <c r="E59" i="1"/>
  <c r="A54" i="1"/>
  <c r="A45" i="1"/>
  <c r="C49" i="1"/>
  <c r="F65" i="1" s="1"/>
  <c r="E377" i="1" s="1"/>
  <c r="C40" i="1"/>
  <c r="D11" i="1"/>
  <c r="F21" i="1"/>
  <c r="F25" i="1"/>
  <c r="F16" i="1"/>
  <c r="F12" i="1"/>
  <c r="E11" i="1"/>
  <c r="H6" i="1"/>
  <c r="F494" i="1" l="1"/>
  <c r="F485" i="1"/>
  <c r="I496" i="1"/>
  <c r="I487" i="1"/>
  <c r="F493" i="1"/>
  <c r="F484" i="1"/>
  <c r="I497" i="1"/>
  <c r="I488" i="1"/>
  <c r="E493" i="1"/>
  <c r="E484" i="1"/>
  <c r="E494" i="1"/>
  <c r="E485" i="1"/>
  <c r="H487" i="1"/>
  <c r="H496" i="1"/>
  <c r="H497" i="1"/>
  <c r="H488" i="1"/>
  <c r="E384" i="1"/>
  <c r="G567" i="1" s="1"/>
  <c r="F75" i="1"/>
  <c r="J225" i="1"/>
  <c r="J240" i="1"/>
  <c r="E383" i="1"/>
  <c r="G566" i="1" s="1"/>
  <c r="F74" i="1"/>
  <c r="E386" i="1" s="1"/>
  <c r="F49" i="1"/>
  <c r="F70" i="1" s="1"/>
  <c r="E382" i="1" s="1"/>
  <c r="D49" i="1"/>
  <c r="H442" i="1"/>
  <c r="H433" i="1"/>
  <c r="H451" i="1"/>
  <c r="H460" i="1"/>
  <c r="E458" i="1"/>
  <c r="E449" i="1"/>
  <c r="E440" i="1"/>
  <c r="E431" i="1"/>
  <c r="I460" i="1"/>
  <c r="I451" i="1"/>
  <c r="I442" i="1"/>
  <c r="I433" i="1"/>
  <c r="F458" i="1"/>
  <c r="F449" i="1"/>
  <c r="F431" i="1"/>
  <c r="F440" i="1"/>
  <c r="E439" i="1"/>
  <c r="E430" i="1"/>
  <c r="E457" i="1"/>
  <c r="E448" i="1"/>
  <c r="H461" i="1"/>
  <c r="H452" i="1"/>
  <c r="H443" i="1"/>
  <c r="H434" i="1"/>
  <c r="E475" i="1"/>
  <c r="E476" i="1"/>
  <c r="H478" i="1"/>
  <c r="H479" i="1"/>
  <c r="F439" i="1"/>
  <c r="F430" i="1"/>
  <c r="F457" i="1"/>
  <c r="F448" i="1"/>
  <c r="I443" i="1"/>
  <c r="I434" i="1"/>
  <c r="I461" i="1"/>
  <c r="I452" i="1"/>
  <c r="F475" i="1"/>
  <c r="F476" i="1"/>
  <c r="I478" i="1"/>
  <c r="I479" i="1"/>
  <c r="J210" i="1"/>
  <c r="J212" i="1" s="1"/>
  <c r="J195" i="1"/>
  <c r="J197" i="1" s="1"/>
  <c r="J180" i="1"/>
  <c r="J182" i="1" s="1"/>
  <c r="J165" i="1"/>
  <c r="J167" i="1" s="1"/>
  <c r="J150" i="1"/>
  <c r="J152" i="1" s="1"/>
  <c r="J135" i="1"/>
  <c r="J137" i="1" s="1"/>
  <c r="F38" i="1"/>
  <c r="F40" i="1"/>
  <c r="D40" i="1"/>
  <c r="F76" i="1" s="1"/>
  <c r="F66" i="1"/>
  <c r="E378" i="1" s="1"/>
  <c r="G555" i="1" s="1"/>
  <c r="G558" i="1" s="1"/>
  <c r="G564" i="1" s="1"/>
  <c r="B242" i="1" l="1"/>
  <c r="F242" i="1"/>
  <c r="H242" i="1"/>
  <c r="J242" i="1"/>
  <c r="D242" i="1"/>
  <c r="E387" i="1"/>
  <c r="G573" i="1" s="1"/>
  <c r="F78" i="1"/>
  <c r="E390" i="1" s="1"/>
  <c r="G576" i="1" s="1"/>
  <c r="J227" i="1"/>
  <c r="B227" i="1"/>
  <c r="H227" i="1"/>
  <c r="F227" i="1"/>
  <c r="D227" i="1"/>
  <c r="E388" i="1"/>
  <c r="G574" i="1" s="1"/>
  <c r="F79" i="1"/>
  <c r="E391" i="1" s="1"/>
  <c r="G577" i="1" s="1"/>
  <c r="B137" i="1"/>
  <c r="F140" i="1" s="1"/>
  <c r="H142" i="1"/>
  <c r="F137" i="1"/>
  <c r="H144" i="1" s="1"/>
  <c r="H182" i="1"/>
  <c r="D182" i="1"/>
  <c r="F182" i="1"/>
  <c r="B182" i="1"/>
  <c r="B197" i="1"/>
  <c r="F197" i="1"/>
  <c r="H197" i="1"/>
  <c r="B212" i="1"/>
  <c r="F212" i="1"/>
  <c r="H212" i="1"/>
  <c r="D212" i="1"/>
  <c r="H167" i="1"/>
  <c r="D167" i="1"/>
  <c r="B167" i="1"/>
  <c r="F167" i="1"/>
  <c r="D197" i="1"/>
  <c r="E385" i="1"/>
  <c r="G568" i="1" s="1"/>
  <c r="F67" i="1"/>
  <c r="E379" i="1" s="1"/>
  <c r="G556" i="1" s="1"/>
  <c r="G559" i="1" s="1"/>
  <c r="G565" i="1" s="1"/>
  <c r="B152" i="1"/>
  <c r="F152" i="1"/>
  <c r="H152" i="1"/>
  <c r="H137" i="1"/>
  <c r="H145" i="1" s="1"/>
  <c r="D152" i="1"/>
  <c r="D137" i="1"/>
  <c r="D141" i="1" s="1"/>
  <c r="E144" i="1"/>
  <c r="C140" i="1" l="1"/>
  <c r="H232" i="1"/>
  <c r="E235" i="1"/>
  <c r="D232" i="1"/>
  <c r="G232" i="1"/>
  <c r="E231" i="1"/>
  <c r="D235" i="1"/>
  <c r="H234" i="1"/>
  <c r="E234" i="1"/>
  <c r="H231" i="1"/>
  <c r="G235" i="1"/>
  <c r="E247" i="1"/>
  <c r="H250" i="1"/>
  <c r="E232" i="1"/>
  <c r="H235" i="1"/>
  <c r="E246" i="1"/>
  <c r="H246" i="1"/>
  <c r="G247" i="1"/>
  <c r="H249" i="1"/>
  <c r="G250" i="1"/>
  <c r="D250" i="1"/>
  <c r="D247" i="1"/>
  <c r="E249" i="1"/>
  <c r="D231" i="1"/>
  <c r="D234" i="1"/>
  <c r="G231" i="1"/>
  <c r="G234" i="1"/>
  <c r="H247" i="1"/>
  <c r="E250" i="1"/>
  <c r="F143" i="1"/>
  <c r="C230" i="1"/>
  <c r="F233" i="1"/>
  <c r="C233" i="1"/>
  <c r="F230" i="1"/>
  <c r="G246" i="1"/>
  <c r="G249" i="1"/>
  <c r="D246" i="1"/>
  <c r="D249" i="1"/>
  <c r="C248" i="1"/>
  <c r="F245" i="1"/>
  <c r="C245" i="1"/>
  <c r="F248" i="1"/>
  <c r="C143" i="1"/>
  <c r="E141" i="1"/>
  <c r="D142" i="1"/>
  <c r="G145" i="1"/>
  <c r="G142" i="1"/>
  <c r="H141" i="1"/>
  <c r="D145" i="1"/>
  <c r="D144" i="1"/>
  <c r="E171" i="1"/>
  <c r="E174" i="1"/>
  <c r="G172" i="1"/>
  <c r="H171" i="1"/>
  <c r="H174" i="1"/>
  <c r="D172" i="1"/>
  <c r="G175" i="1"/>
  <c r="D175" i="1"/>
  <c r="H186" i="1"/>
  <c r="D190" i="1"/>
  <c r="H189" i="1"/>
  <c r="G187" i="1"/>
  <c r="E189" i="1"/>
  <c r="E186" i="1"/>
  <c r="G190" i="1"/>
  <c r="D187" i="1"/>
  <c r="G144" i="1"/>
  <c r="H172" i="1"/>
  <c r="E175" i="1"/>
  <c r="E216" i="1"/>
  <c r="G217" i="1"/>
  <c r="H219" i="1"/>
  <c r="G220" i="1"/>
  <c r="D217" i="1"/>
  <c r="E219" i="1"/>
  <c r="H216" i="1"/>
  <c r="D220" i="1"/>
  <c r="D202" i="1"/>
  <c r="D205" i="1"/>
  <c r="H204" i="1"/>
  <c r="G202" i="1"/>
  <c r="H201" i="1"/>
  <c r="E201" i="1"/>
  <c r="E204" i="1"/>
  <c r="G205" i="1"/>
  <c r="D186" i="1"/>
  <c r="D189" i="1"/>
  <c r="G186" i="1"/>
  <c r="G189" i="1"/>
  <c r="E220" i="1"/>
  <c r="H217" i="1"/>
  <c r="G141" i="1"/>
  <c r="F173" i="1"/>
  <c r="C170" i="1"/>
  <c r="F170" i="1"/>
  <c r="C173" i="1"/>
  <c r="G216" i="1"/>
  <c r="D219" i="1"/>
  <c r="G219" i="1"/>
  <c r="D216" i="1"/>
  <c r="C218" i="1"/>
  <c r="F215" i="1"/>
  <c r="C215" i="1"/>
  <c r="F218" i="1"/>
  <c r="C200" i="1"/>
  <c r="C203" i="1"/>
  <c r="F200" i="1"/>
  <c r="F203" i="1"/>
  <c r="H190" i="1"/>
  <c r="E187" i="1"/>
  <c r="H175" i="1"/>
  <c r="E172" i="1"/>
  <c r="H205" i="1"/>
  <c r="E202" i="1"/>
  <c r="G204" i="1"/>
  <c r="D201" i="1"/>
  <c r="G201" i="1"/>
  <c r="D204" i="1"/>
  <c r="D174" i="1"/>
  <c r="G171" i="1"/>
  <c r="G174" i="1"/>
  <c r="D171" i="1"/>
  <c r="E217" i="1"/>
  <c r="H220" i="1"/>
  <c r="H202" i="1"/>
  <c r="E205" i="1"/>
  <c r="C188" i="1"/>
  <c r="F185" i="1"/>
  <c r="F188" i="1"/>
  <c r="C185" i="1"/>
  <c r="H187" i="1"/>
  <c r="E190" i="1"/>
  <c r="E145" i="1"/>
  <c r="C158" i="1"/>
  <c r="C155" i="1"/>
  <c r="F155" i="1"/>
  <c r="F158" i="1"/>
  <c r="H157" i="1"/>
  <c r="E160" i="1"/>
  <c r="E142" i="1"/>
  <c r="D156" i="1"/>
  <c r="D159" i="1"/>
  <c r="G156" i="1"/>
  <c r="G159" i="1"/>
  <c r="E157" i="1"/>
  <c r="H160" i="1"/>
  <c r="G160" i="1"/>
  <c r="D160" i="1"/>
  <c r="E156" i="1"/>
  <c r="H156" i="1"/>
  <c r="H159" i="1"/>
  <c r="D157" i="1"/>
  <c r="E159" i="1"/>
  <c r="G157" i="1"/>
  <c r="C292" i="1" l="1" a="1"/>
  <c r="C292" i="1" s="1"/>
  <c r="C308" i="1" a="1"/>
  <c r="C308" i="1" s="1"/>
  <c r="C316" i="1" a="1"/>
  <c r="C268" i="1" a="1"/>
  <c r="H271" i="1" s="1"/>
  <c r="C260" i="1" a="1"/>
  <c r="H263" i="1" s="1"/>
  <c r="C300" i="1" a="1"/>
  <c r="C300" i="1" s="1"/>
  <c r="C284" i="1" a="1"/>
  <c r="C276" i="1" a="1"/>
  <c r="F293" i="1" l="1"/>
  <c r="D297" i="1"/>
  <c r="H293" i="1"/>
  <c r="C295" i="1"/>
  <c r="D296" i="1"/>
  <c r="D294" i="1"/>
  <c r="D292" i="1"/>
  <c r="D295" i="1"/>
  <c r="C294" i="1"/>
  <c r="H297" i="1"/>
  <c r="F292" i="1"/>
  <c r="G295" i="1"/>
  <c r="E292" i="1"/>
  <c r="G296" i="1"/>
  <c r="G294" i="1"/>
  <c r="G292" i="1"/>
  <c r="F294" i="1"/>
  <c r="E296" i="1"/>
  <c r="C297" i="1"/>
  <c r="G293" i="1"/>
  <c r="E297" i="1"/>
  <c r="H296" i="1"/>
  <c r="E295" i="1"/>
  <c r="H294" i="1"/>
  <c r="E293" i="1"/>
  <c r="H292" i="1"/>
  <c r="F296" i="1"/>
  <c r="H295" i="1"/>
  <c r="G297" i="1"/>
  <c r="D293" i="1"/>
  <c r="E294" i="1"/>
  <c r="C293" i="1"/>
  <c r="F297" i="1"/>
  <c r="C296" i="1"/>
  <c r="F295" i="1"/>
  <c r="E309" i="1"/>
  <c r="D312" i="1"/>
  <c r="D310" i="1"/>
  <c r="D308" i="1"/>
  <c r="E308" i="1"/>
  <c r="C313" i="1"/>
  <c r="H312" i="1"/>
  <c r="H311" i="1"/>
  <c r="F311" i="1"/>
  <c r="C309" i="1"/>
  <c r="F312" i="1"/>
  <c r="H308" i="1"/>
  <c r="G312" i="1"/>
  <c r="H310" i="1"/>
  <c r="H313" i="1"/>
  <c r="G313" i="1"/>
  <c r="E312" i="1"/>
  <c r="E311" i="1"/>
  <c r="D313" i="1"/>
  <c r="D311" i="1"/>
  <c r="C312" i="1"/>
  <c r="E313" i="1"/>
  <c r="C310" i="1"/>
  <c r="G311" i="1"/>
  <c r="E310" i="1"/>
  <c r="D309" i="1"/>
  <c r="F308" i="1"/>
  <c r="C311" i="1"/>
  <c r="G310" i="1"/>
  <c r="G309" i="1"/>
  <c r="F309" i="1"/>
  <c r="G308" i="1"/>
  <c r="F313" i="1"/>
  <c r="F310" i="1"/>
  <c r="H309" i="1"/>
  <c r="C316" i="1"/>
  <c r="F318" i="1"/>
  <c r="C319" i="1"/>
  <c r="F321" i="1"/>
  <c r="H318" i="1"/>
  <c r="D316" i="1"/>
  <c r="D317" i="1"/>
  <c r="E321" i="1"/>
  <c r="G318" i="1"/>
  <c r="F320" i="1"/>
  <c r="G321" i="1"/>
  <c r="G317" i="1"/>
  <c r="D320" i="1"/>
  <c r="F317" i="1"/>
  <c r="D319" i="1"/>
  <c r="G319" i="1"/>
  <c r="C320" i="1"/>
  <c r="E317" i="1"/>
  <c r="H319" i="1"/>
  <c r="E320" i="1"/>
  <c r="E316" i="1"/>
  <c r="F319" i="1"/>
  <c r="H316" i="1"/>
  <c r="H317" i="1"/>
  <c r="C317" i="1"/>
  <c r="E319" i="1"/>
  <c r="G316" i="1"/>
  <c r="H321" i="1"/>
  <c r="F316" i="1"/>
  <c r="E318" i="1"/>
  <c r="H320" i="1"/>
  <c r="D318" i="1"/>
  <c r="D321" i="1"/>
  <c r="C321" i="1"/>
  <c r="G320" i="1"/>
  <c r="C318" i="1"/>
  <c r="G302" i="1"/>
  <c r="F302" i="1"/>
  <c r="D302" i="1"/>
  <c r="D300" i="1"/>
  <c r="D303" i="1"/>
  <c r="D304" i="1"/>
  <c r="G300" i="1"/>
  <c r="E304" i="1"/>
  <c r="F304" i="1"/>
  <c r="H305" i="1"/>
  <c r="H301" i="1"/>
  <c r="G303" i="1"/>
  <c r="G305" i="1"/>
  <c r="G304" i="1"/>
  <c r="D305" i="1"/>
  <c r="D301" i="1"/>
  <c r="C303" i="1"/>
  <c r="E300" i="1"/>
  <c r="H262" i="1"/>
  <c r="H261" i="1"/>
  <c r="E262" i="1"/>
  <c r="D262" i="1"/>
  <c r="C260" i="1"/>
  <c r="C265" i="1"/>
  <c r="E260" i="1"/>
  <c r="E261" i="1"/>
  <c r="F261" i="1"/>
  <c r="H265" i="1"/>
  <c r="F264" i="1"/>
  <c r="G261" i="1"/>
  <c r="G262" i="1"/>
  <c r="F263" i="1"/>
  <c r="D265" i="1"/>
  <c r="D263" i="1"/>
  <c r="G260" i="1"/>
  <c r="C263" i="1"/>
  <c r="C264" i="1"/>
  <c r="C261" i="1"/>
  <c r="C262" i="1"/>
  <c r="D264" i="1"/>
  <c r="E264" i="1"/>
  <c r="E265" i="1"/>
  <c r="H260" i="1"/>
  <c r="F262" i="1"/>
  <c r="F265" i="1"/>
  <c r="G263" i="1"/>
  <c r="G264" i="1"/>
  <c r="F260" i="1"/>
  <c r="D261" i="1"/>
  <c r="D260" i="1"/>
  <c r="C270" i="1"/>
  <c r="G273" i="1"/>
  <c r="H273" i="1"/>
  <c r="E272" i="1"/>
  <c r="H270" i="1"/>
  <c r="E269" i="1"/>
  <c r="D273" i="1"/>
  <c r="D271" i="1"/>
  <c r="F272" i="1"/>
  <c r="F273" i="1"/>
  <c r="G269" i="1"/>
  <c r="C271" i="1"/>
  <c r="G270" i="1"/>
  <c r="G271" i="1"/>
  <c r="G268" i="1"/>
  <c r="F271" i="1"/>
  <c r="F269" i="1"/>
  <c r="D269" i="1"/>
  <c r="C273" i="1"/>
  <c r="E268" i="1"/>
  <c r="C269" i="1"/>
  <c r="E270" i="1"/>
  <c r="C268" i="1"/>
  <c r="G272" i="1"/>
  <c r="D270" i="1"/>
  <c r="F270" i="1"/>
  <c r="H269" i="1"/>
  <c r="H272" i="1"/>
  <c r="H268" i="1"/>
  <c r="E273" i="1"/>
  <c r="C272" i="1"/>
  <c r="E271" i="1"/>
  <c r="F268" i="1"/>
  <c r="D272" i="1"/>
  <c r="D268" i="1"/>
  <c r="G265" i="1"/>
  <c r="E263" i="1"/>
  <c r="H264" i="1"/>
  <c r="C305" i="1"/>
  <c r="C302" i="1"/>
  <c r="E305" i="1"/>
  <c r="H304" i="1"/>
  <c r="E303" i="1"/>
  <c r="H302" i="1"/>
  <c r="E301" i="1"/>
  <c r="H300" i="1"/>
  <c r="H303" i="1"/>
  <c r="G301" i="1"/>
  <c r="F301" i="1"/>
  <c r="F300" i="1"/>
  <c r="E302" i="1"/>
  <c r="C301" i="1"/>
  <c r="F305" i="1"/>
  <c r="C304" i="1"/>
  <c r="F303" i="1"/>
  <c r="C276" i="1"/>
  <c r="H279" i="1"/>
  <c r="D277" i="1"/>
  <c r="E280" i="1"/>
  <c r="G277" i="1"/>
  <c r="H280" i="1"/>
  <c r="D278" i="1"/>
  <c r="E281" i="1"/>
  <c r="G278" i="1"/>
  <c r="H281" i="1"/>
  <c r="D279" i="1"/>
  <c r="F276" i="1"/>
  <c r="G279" i="1"/>
  <c r="C277" i="1"/>
  <c r="D280" i="1"/>
  <c r="F277" i="1"/>
  <c r="G280" i="1"/>
  <c r="C278" i="1"/>
  <c r="D281" i="1"/>
  <c r="F278" i="1"/>
  <c r="G281" i="1"/>
  <c r="C279" i="1"/>
  <c r="E276" i="1"/>
  <c r="F279" i="1"/>
  <c r="H276" i="1"/>
  <c r="C280" i="1"/>
  <c r="E277" i="1"/>
  <c r="E278" i="1"/>
  <c r="E279" i="1"/>
  <c r="C281" i="1"/>
  <c r="F280" i="1"/>
  <c r="F281" i="1"/>
  <c r="G276" i="1"/>
  <c r="H277" i="1"/>
  <c r="H278" i="1"/>
  <c r="D276" i="1"/>
  <c r="C284" i="1"/>
  <c r="F288" i="1"/>
  <c r="C289" i="1"/>
  <c r="E284" i="1"/>
  <c r="F287" i="1"/>
  <c r="H284" i="1"/>
  <c r="D287" i="1"/>
  <c r="C287" i="1"/>
  <c r="C288" i="1"/>
  <c r="E285" i="1"/>
  <c r="F286" i="1"/>
  <c r="G287" i="1"/>
  <c r="F289" i="1"/>
  <c r="H286" i="1"/>
  <c r="D284" i="1"/>
  <c r="H285" i="1"/>
  <c r="C285" i="1"/>
  <c r="E287" i="1"/>
  <c r="G284" i="1"/>
  <c r="D285" i="1"/>
  <c r="E286" i="1"/>
  <c r="H288" i="1"/>
  <c r="D286" i="1"/>
  <c r="D289" i="1"/>
  <c r="F284" i="1"/>
  <c r="E289" i="1"/>
  <c r="G286" i="1"/>
  <c r="G289" i="1"/>
  <c r="H287" i="1"/>
  <c r="H289" i="1"/>
  <c r="G285" i="1"/>
  <c r="E288" i="1"/>
  <c r="D288" i="1"/>
  <c r="G288" i="1"/>
  <c r="F285" i="1"/>
  <c r="C286" i="1"/>
  <c r="J292" i="1" l="1" a="1"/>
  <c r="J292" i="1" s="1"/>
  <c r="J308" i="1" a="1"/>
  <c r="J308" i="1" s="1"/>
  <c r="J316" i="1" a="1"/>
  <c r="J268" i="1" a="1"/>
  <c r="J268" i="1" s="1"/>
  <c r="F331" i="1" s="1"/>
  <c r="J300" i="1" a="1"/>
  <c r="M304" i="1" s="1"/>
  <c r="J260" i="1" a="1"/>
  <c r="K263" i="1" s="1"/>
  <c r="D337" i="1" s="1"/>
  <c r="J284" i="1" a="1"/>
  <c r="J284" i="1" s="1"/>
  <c r="J276" i="1" a="1"/>
  <c r="J276" i="1" s="1"/>
  <c r="I334" i="1" s="1"/>
  <c r="N294" i="1" l="1"/>
  <c r="Y342" i="1" s="1"/>
  <c r="L295" i="1"/>
  <c r="Q349" i="1" s="1"/>
  <c r="O293" i="1"/>
  <c r="Z341" i="1" s="1"/>
  <c r="K296" i="1"/>
  <c r="P350" i="1" s="1"/>
  <c r="L297" i="1"/>
  <c r="Q351" i="1" s="1"/>
  <c r="K295" i="1"/>
  <c r="P349" i="1" s="1"/>
  <c r="M292" i="1"/>
  <c r="X340" i="1" s="1"/>
  <c r="K297" i="1"/>
  <c r="P351" i="1" s="1"/>
  <c r="J295" i="1"/>
  <c r="O349" i="1" s="1"/>
  <c r="L293" i="1"/>
  <c r="O296" i="1"/>
  <c r="M297" i="1"/>
  <c r="J293" i="1"/>
  <c r="O295" i="1"/>
  <c r="L294" i="1"/>
  <c r="L292" i="1"/>
  <c r="M295" i="1"/>
  <c r="M293" i="1"/>
  <c r="X341" i="1" s="1"/>
  <c r="J294" i="1"/>
  <c r="J297" i="1"/>
  <c r="O351" i="1" s="1"/>
  <c r="K292" i="1"/>
  <c r="N292" i="1"/>
  <c r="Y340" i="1" s="1"/>
  <c r="K293" i="1"/>
  <c r="J296" i="1"/>
  <c r="O350" i="1" s="1"/>
  <c r="L296" i="1"/>
  <c r="Q350" i="1" s="1"/>
  <c r="K294" i="1"/>
  <c r="M296" i="1"/>
  <c r="O294" i="1"/>
  <c r="Z342" i="1" s="1"/>
  <c r="N297" i="1"/>
  <c r="O292" i="1"/>
  <c r="Z340" i="1" s="1"/>
  <c r="N295" i="1"/>
  <c r="M294" i="1"/>
  <c r="X342" i="1" s="1"/>
  <c r="N293" i="1"/>
  <c r="Y341" i="1" s="1"/>
  <c r="N296" i="1"/>
  <c r="O297" i="1"/>
  <c r="J312" i="1"/>
  <c r="O344" i="1" s="1"/>
  <c r="O309" i="1"/>
  <c r="T341" i="1" s="1"/>
  <c r="K310" i="1"/>
  <c r="L313" i="1"/>
  <c r="Q345" i="1" s="1"/>
  <c r="J310" i="1"/>
  <c r="K308" i="1"/>
  <c r="O308" i="1"/>
  <c r="T340" i="1" s="1"/>
  <c r="N310" i="1"/>
  <c r="S342" i="1" s="1"/>
  <c r="L311" i="1"/>
  <c r="Q343" i="1" s="1"/>
  <c r="J311" i="1"/>
  <c r="O343" i="1" s="1"/>
  <c r="O311" i="1"/>
  <c r="L310" i="1"/>
  <c r="J313" i="1"/>
  <c r="O345" i="1" s="1"/>
  <c r="O313" i="1"/>
  <c r="J309" i="1"/>
  <c r="K312" i="1"/>
  <c r="P344" i="1" s="1"/>
  <c r="M313" i="1"/>
  <c r="N308" i="1"/>
  <c r="S340" i="1" s="1"/>
  <c r="O312" i="1"/>
  <c r="M310" i="1"/>
  <c r="R342" i="1" s="1"/>
  <c r="M308" i="1"/>
  <c r="R340" i="1" s="1"/>
  <c r="M309" i="1"/>
  <c r="R341" i="1" s="1"/>
  <c r="K309" i="1"/>
  <c r="N313" i="1"/>
  <c r="K313" i="1"/>
  <c r="P345" i="1" s="1"/>
  <c r="K311" i="1"/>
  <c r="P343" i="1" s="1"/>
  <c r="M311" i="1"/>
  <c r="N311" i="1"/>
  <c r="L309" i="1"/>
  <c r="O310" i="1"/>
  <c r="T342" i="1" s="1"/>
  <c r="M312" i="1"/>
  <c r="L312" i="1"/>
  <c r="Q344" i="1" s="1"/>
  <c r="N309" i="1"/>
  <c r="S341" i="1" s="1"/>
  <c r="N312" i="1"/>
  <c r="L308" i="1"/>
  <c r="J316" i="1"/>
  <c r="N319" i="1"/>
  <c r="M321" i="1"/>
  <c r="O318" i="1"/>
  <c r="Z348" i="1" s="1"/>
  <c r="K316" i="1"/>
  <c r="K319" i="1"/>
  <c r="V349" i="1" s="1"/>
  <c r="M316" i="1"/>
  <c r="X346" i="1" s="1"/>
  <c r="J317" i="1"/>
  <c r="L319" i="1"/>
  <c r="W349" i="1" s="1"/>
  <c r="N316" i="1"/>
  <c r="Y346" i="1" s="1"/>
  <c r="K321" i="1"/>
  <c r="V351" i="1" s="1"/>
  <c r="N317" i="1"/>
  <c r="Y347" i="1" s="1"/>
  <c r="K320" i="1"/>
  <c r="V350" i="1" s="1"/>
  <c r="M317" i="1"/>
  <c r="X347" i="1" s="1"/>
  <c r="M320" i="1"/>
  <c r="O317" i="1"/>
  <c r="Z347" i="1" s="1"/>
  <c r="L320" i="1"/>
  <c r="W350" i="1" s="1"/>
  <c r="N320" i="1"/>
  <c r="J318" i="1"/>
  <c r="J321" i="1"/>
  <c r="U351" i="1" s="1"/>
  <c r="L316" i="1"/>
  <c r="M319" i="1"/>
  <c r="O316" i="1"/>
  <c r="Z346" i="1" s="1"/>
  <c r="O319" i="1"/>
  <c r="Z349" i="1" s="1"/>
  <c r="K317" i="1"/>
  <c r="J319" i="1"/>
  <c r="U349" i="1" s="1"/>
  <c r="J320" i="1"/>
  <c r="U350" i="1" s="1"/>
  <c r="L317" i="1"/>
  <c r="L318" i="1"/>
  <c r="O320" i="1"/>
  <c r="K318" i="1"/>
  <c r="O321" i="1"/>
  <c r="M318" i="1"/>
  <c r="X348" i="1" s="1"/>
  <c r="N321" i="1"/>
  <c r="L321" i="1"/>
  <c r="W351" i="1" s="1"/>
  <c r="N318" i="1"/>
  <c r="Y348" i="1" s="1"/>
  <c r="K269" i="1"/>
  <c r="G332" i="1" s="1"/>
  <c r="M273" i="1"/>
  <c r="J273" i="1"/>
  <c r="F342" i="1" s="1"/>
  <c r="K268" i="1"/>
  <c r="G331" i="1" s="1"/>
  <c r="O272" i="1"/>
  <c r="J269" i="1"/>
  <c r="F332" i="1" s="1"/>
  <c r="L271" i="1"/>
  <c r="H340" i="1" s="1"/>
  <c r="K270" i="1"/>
  <c r="G333" i="1" s="1"/>
  <c r="N269" i="1"/>
  <c r="P332" i="1" s="1"/>
  <c r="J271" i="1"/>
  <c r="F340" i="1" s="1"/>
  <c r="N270" i="1"/>
  <c r="P333" i="1" s="1"/>
  <c r="M271" i="1"/>
  <c r="L273" i="1"/>
  <c r="H342" i="1" s="1"/>
  <c r="M272" i="1"/>
  <c r="K273" i="1"/>
  <c r="G342" i="1" s="1"/>
  <c r="O268" i="1"/>
  <c r="Q331" i="1" s="1"/>
  <c r="K271" i="1"/>
  <c r="G340" i="1" s="1"/>
  <c r="N272" i="1"/>
  <c r="M269" i="1"/>
  <c r="O332" i="1" s="1"/>
  <c r="M268" i="1"/>
  <c r="O331" i="1" s="1"/>
  <c r="O270" i="1"/>
  <c r="Q333" i="1" s="1"/>
  <c r="M270" i="1"/>
  <c r="O333" i="1" s="1"/>
  <c r="L268" i="1"/>
  <c r="H331" i="1" s="1"/>
  <c r="J270" i="1"/>
  <c r="F333" i="1" s="1"/>
  <c r="O271" i="1"/>
  <c r="N273" i="1"/>
  <c r="K272" i="1"/>
  <c r="G341" i="1" s="1"/>
  <c r="N271" i="1"/>
  <c r="O273" i="1"/>
  <c r="J272" i="1"/>
  <c r="F341" i="1" s="1"/>
  <c r="O269" i="1"/>
  <c r="Q332" i="1" s="1"/>
  <c r="L269" i="1"/>
  <c r="H332" i="1" s="1"/>
  <c r="L272" i="1"/>
  <c r="H341" i="1" s="1"/>
  <c r="L270" i="1"/>
  <c r="H333" i="1" s="1"/>
  <c r="N268" i="1"/>
  <c r="P331" i="1" s="1"/>
  <c r="O303" i="1"/>
  <c r="N300" i="1"/>
  <c r="O305" i="1"/>
  <c r="L302" i="1"/>
  <c r="N301" i="1"/>
  <c r="N304" i="1"/>
  <c r="M300" i="1"/>
  <c r="J304" i="1"/>
  <c r="L341" i="1" s="1"/>
  <c r="O301" i="1"/>
  <c r="L304" i="1"/>
  <c r="N341" i="1" s="1"/>
  <c r="O300" i="1"/>
  <c r="N305" i="1"/>
  <c r="K300" i="1"/>
  <c r="K304" i="1"/>
  <c r="M341" i="1" s="1"/>
  <c r="M305" i="1"/>
  <c r="K301" i="1"/>
  <c r="N302" i="1"/>
  <c r="M302" i="1"/>
  <c r="M301" i="1"/>
  <c r="K302" i="1"/>
  <c r="J303" i="1"/>
  <c r="L340" i="1" s="1"/>
  <c r="L300" i="1"/>
  <c r="O304" i="1"/>
  <c r="L305" i="1"/>
  <c r="N342" i="1" s="1"/>
  <c r="J305" i="1"/>
  <c r="L342" i="1" s="1"/>
  <c r="L301" i="1"/>
  <c r="M303" i="1"/>
  <c r="J302" i="1"/>
  <c r="J301" i="1"/>
  <c r="N303" i="1"/>
  <c r="K305" i="1"/>
  <c r="M342" i="1" s="1"/>
  <c r="K303" i="1"/>
  <c r="M340" i="1" s="1"/>
  <c r="L303" i="1"/>
  <c r="N340" i="1" s="1"/>
  <c r="J300" i="1"/>
  <c r="O302" i="1"/>
  <c r="M276" i="1"/>
  <c r="R334" i="1" s="1"/>
  <c r="M263" i="1"/>
  <c r="O263" i="1"/>
  <c r="O264" i="1"/>
  <c r="N262" i="1"/>
  <c r="M330" i="1" s="1"/>
  <c r="M265" i="1"/>
  <c r="K264" i="1"/>
  <c r="D338" i="1" s="1"/>
  <c r="M264" i="1"/>
  <c r="M260" i="1"/>
  <c r="L328" i="1" s="1"/>
  <c r="L263" i="1"/>
  <c r="E337" i="1" s="1"/>
  <c r="N260" i="1"/>
  <c r="M328" i="1" s="1"/>
  <c r="J262" i="1"/>
  <c r="C330" i="1" s="1"/>
  <c r="O261" i="1"/>
  <c r="N329" i="1" s="1"/>
  <c r="K261" i="1"/>
  <c r="D329" i="1" s="1"/>
  <c r="L264" i="1"/>
  <c r="E338" i="1" s="1"/>
  <c r="K262" i="1"/>
  <c r="D330" i="1" s="1"/>
  <c r="N261" i="1"/>
  <c r="M329" i="1" s="1"/>
  <c r="N263" i="1"/>
  <c r="N264" i="1"/>
  <c r="J263" i="1"/>
  <c r="C337" i="1" s="1"/>
  <c r="O260" i="1"/>
  <c r="N328" i="1" s="1"/>
  <c r="N265" i="1"/>
  <c r="O262" i="1"/>
  <c r="N330" i="1" s="1"/>
  <c r="K265" i="1"/>
  <c r="D339" i="1" s="1"/>
  <c r="L261" i="1"/>
  <c r="E329" i="1" s="1"/>
  <c r="M261" i="1"/>
  <c r="L329" i="1" s="1"/>
  <c r="J260" i="1"/>
  <c r="C328" i="1" s="1"/>
  <c r="J265" i="1"/>
  <c r="C339" i="1" s="1"/>
  <c r="O265" i="1"/>
  <c r="K260" i="1"/>
  <c r="D328" i="1" s="1"/>
  <c r="M262" i="1"/>
  <c r="L330" i="1" s="1"/>
  <c r="J261" i="1"/>
  <c r="C329" i="1" s="1"/>
  <c r="J264" i="1"/>
  <c r="C338" i="1" s="1"/>
  <c r="L265" i="1"/>
  <c r="E339" i="1" s="1"/>
  <c r="L260" i="1"/>
  <c r="E328" i="1" s="1"/>
  <c r="L262" i="1"/>
  <c r="E330" i="1" s="1"/>
  <c r="M278" i="1"/>
  <c r="R336" i="1" s="1"/>
  <c r="K287" i="1"/>
  <c r="M346" i="1" s="1"/>
  <c r="N277" i="1"/>
  <c r="S335" i="1" s="1"/>
  <c r="N289" i="1"/>
  <c r="N284" i="1"/>
  <c r="V337" i="1" s="1"/>
  <c r="K281" i="1"/>
  <c r="J345" i="1" s="1"/>
  <c r="O285" i="1"/>
  <c r="W338" i="1" s="1"/>
  <c r="J287" i="1"/>
  <c r="L346" i="1" s="1"/>
  <c r="M280" i="1"/>
  <c r="N279" i="1"/>
  <c r="M284" i="1"/>
  <c r="U337" i="1" s="1"/>
  <c r="O284" i="1"/>
  <c r="W337" i="1" s="1"/>
  <c r="L286" i="1"/>
  <c r="K276" i="1"/>
  <c r="J334" i="1" s="1"/>
  <c r="J277" i="1"/>
  <c r="I335" i="1" s="1"/>
  <c r="L289" i="1"/>
  <c r="N348" i="1" s="1"/>
  <c r="M286" i="1"/>
  <c r="U339" i="1" s="1"/>
  <c r="O288" i="1"/>
  <c r="W347" i="1" s="1"/>
  <c r="J280" i="1"/>
  <c r="I344" i="1" s="1"/>
  <c r="O280" i="1"/>
  <c r="N281" i="1"/>
  <c r="J278" i="1"/>
  <c r="I336" i="1" s="1"/>
  <c r="O278" i="1"/>
  <c r="T336" i="1" s="1"/>
  <c r="O281" i="1"/>
  <c r="O276" i="1"/>
  <c r="T334" i="1" s="1"/>
  <c r="O277" i="1"/>
  <c r="T335" i="1" s="1"/>
  <c r="O279" i="1"/>
  <c r="L280" i="1"/>
  <c r="K344" i="1" s="1"/>
  <c r="O286" i="1"/>
  <c r="W339" i="1" s="1"/>
  <c r="L287" i="1"/>
  <c r="N346" i="1" s="1"/>
  <c r="L285" i="1"/>
  <c r="M288" i="1"/>
  <c r="O287" i="1"/>
  <c r="K285" i="1"/>
  <c r="J289" i="1"/>
  <c r="L348" i="1" s="1"/>
  <c r="J281" i="1"/>
  <c r="I345" i="1" s="1"/>
  <c r="L277" i="1"/>
  <c r="K335" i="1" s="1"/>
  <c r="N280" i="1"/>
  <c r="M281" i="1"/>
  <c r="N278" i="1"/>
  <c r="S336" i="1" s="1"/>
  <c r="M279" i="1"/>
  <c r="N276" i="1"/>
  <c r="S334" i="1" s="1"/>
  <c r="M277" i="1"/>
  <c r="R335" i="1" s="1"/>
  <c r="K279" i="1"/>
  <c r="J343" i="1" s="1"/>
  <c r="N286" i="1"/>
  <c r="V339" i="1" s="1"/>
  <c r="N287" i="1"/>
  <c r="L284" i="1"/>
  <c r="M287" i="1"/>
  <c r="J288" i="1"/>
  <c r="L347" i="1" s="1"/>
  <c r="M285" i="1"/>
  <c r="U338" i="1" s="1"/>
  <c r="J286" i="1"/>
  <c r="O289" i="1"/>
  <c r="K289" i="1"/>
  <c r="M348" i="1" s="1"/>
  <c r="L278" i="1"/>
  <c r="K336" i="1" s="1"/>
  <c r="K278" i="1"/>
  <c r="J336" i="1" s="1"/>
  <c r="K277" i="1"/>
  <c r="J335" i="1" s="1"/>
  <c r="J279" i="1"/>
  <c r="I343" i="1" s="1"/>
  <c r="L281" i="1"/>
  <c r="K345" i="1" s="1"/>
  <c r="L276" i="1"/>
  <c r="K334" i="1" s="1"/>
  <c r="L279" i="1"/>
  <c r="K343" i="1" s="1"/>
  <c r="K280" i="1"/>
  <c r="J344" i="1" s="1"/>
  <c r="K284" i="1"/>
  <c r="M289" i="1"/>
  <c r="L288" i="1"/>
  <c r="N347" i="1" s="1"/>
  <c r="J285" i="1"/>
  <c r="N285" i="1"/>
  <c r="V338" i="1" s="1"/>
  <c r="K288" i="1"/>
  <c r="M347" i="1" s="1"/>
  <c r="N288" i="1"/>
  <c r="K286" i="1"/>
  <c r="Y351" i="1" l="1"/>
  <c r="X349" i="1"/>
  <c r="S344" i="1"/>
  <c r="Z350" i="1"/>
  <c r="Y350" i="1"/>
  <c r="X351" i="1"/>
  <c r="X350" i="1"/>
  <c r="R345" i="1"/>
  <c r="Z351" i="1"/>
  <c r="Y349" i="1"/>
  <c r="O340" i="1"/>
  <c r="R343" i="1"/>
  <c r="R344" i="1"/>
  <c r="U347" i="1"/>
  <c r="T344" i="1"/>
  <c r="T343" i="1"/>
  <c r="V346" i="1"/>
  <c r="S343" i="1"/>
  <c r="L337" i="1"/>
  <c r="P340" i="1"/>
  <c r="S345" i="1"/>
  <c r="W346" i="1"/>
  <c r="V347" i="1"/>
  <c r="W348" i="1"/>
  <c r="U346" i="1"/>
  <c r="T345" i="1"/>
  <c r="V348" i="1"/>
  <c r="U348" i="1"/>
  <c r="M339" i="1"/>
  <c r="L339" i="1"/>
  <c r="P339" i="1"/>
  <c r="Q338" i="1"/>
  <c r="P338" i="1"/>
  <c r="N339" i="1"/>
  <c r="L338" i="1"/>
  <c r="N338" i="1"/>
  <c r="Q339" i="1"/>
  <c r="O338" i="1"/>
  <c r="Q337" i="1"/>
  <c r="O337" i="1"/>
  <c r="P342" i="1"/>
  <c r="P341" i="1"/>
  <c r="O341" i="1"/>
  <c r="O342" i="1"/>
  <c r="M337" i="1"/>
  <c r="M338" i="1"/>
  <c r="N337" i="1"/>
  <c r="O339" i="1"/>
  <c r="P337" i="1"/>
  <c r="Q342" i="1"/>
  <c r="Q340" i="1"/>
  <c r="Q341" i="1"/>
  <c r="C357" i="1" l="1" a="1"/>
  <c r="C357" i="1" s="1"/>
  <c r="J364" i="1" l="1"/>
  <c r="P366" i="1"/>
  <c r="L357" i="1"/>
  <c r="E366" i="1"/>
  <c r="F366" i="1"/>
  <c r="D369" i="1"/>
  <c r="P362" i="1"/>
  <c r="C360" i="1"/>
  <c r="D364" i="1"/>
  <c r="E361" i="1"/>
  <c r="J368" i="1"/>
  <c r="L365" i="1"/>
  <c r="L367" i="1"/>
  <c r="C362" i="1"/>
  <c r="C366" i="1"/>
  <c r="O370" i="1"/>
  <c r="H364" i="1"/>
  <c r="I357" i="1"/>
  <c r="O360" i="1"/>
  <c r="H369" i="1"/>
  <c r="H368" i="1"/>
  <c r="I365" i="1"/>
  <c r="E367" i="1"/>
  <c r="G364" i="1"/>
  <c r="I363" i="1"/>
  <c r="N364" i="1"/>
  <c r="M361" i="1"/>
  <c r="P369" i="1"/>
  <c r="C358" i="1"/>
  <c r="N357" i="1"/>
  <c r="N361" i="1"/>
  <c r="P367" i="1"/>
  <c r="H357" i="1"/>
  <c r="N362" i="1"/>
  <c r="P361" i="1"/>
  <c r="I370" i="1"/>
  <c r="L366" i="1"/>
  <c r="M363" i="1"/>
  <c r="I371" i="1"/>
  <c r="K368" i="1"/>
  <c r="D368" i="1"/>
  <c r="Q359" i="1"/>
  <c r="D357" i="1"/>
  <c r="K359" i="1"/>
  <c r="C370" i="1"/>
  <c r="E360" i="1"/>
  <c r="J357" i="1"/>
  <c r="L363" i="1"/>
  <c r="G361" i="1"/>
  <c r="L362" i="1"/>
  <c r="L368" i="1"/>
  <c r="D365" i="1"/>
  <c r="C359" i="1"/>
  <c r="I358" i="1"/>
  <c r="L358" i="1"/>
  <c r="C367" i="1"/>
  <c r="F358" i="1"/>
  <c r="P365" i="1"/>
  <c r="F364" i="1"/>
  <c r="H361" i="1"/>
  <c r="G367" i="1"/>
  <c r="G366" i="1"/>
  <c r="Q369" i="1"/>
  <c r="H363" i="1"/>
  <c r="H359" i="1"/>
  <c r="N368" i="1"/>
  <c r="F371" i="1"/>
  <c r="O365" i="1"/>
  <c r="Q363" i="1"/>
  <c r="L360" i="1"/>
  <c r="D361" i="1"/>
  <c r="H365" i="1"/>
  <c r="G359" i="1"/>
  <c r="N366" i="1"/>
  <c r="J359" i="1"/>
  <c r="O367" i="1"/>
  <c r="C361" i="1"/>
  <c r="K369" i="1"/>
  <c r="O363" i="1"/>
  <c r="I362" i="1"/>
  <c r="Q370" i="1"/>
  <c r="I369" i="1"/>
  <c r="L371" i="1"/>
  <c r="F365" i="1"/>
  <c r="Q360" i="1"/>
  <c r="K371" i="1"/>
  <c r="F369" i="1"/>
  <c r="Q364" i="1"/>
  <c r="M360" i="1"/>
  <c r="O371" i="1"/>
  <c r="D359" i="1"/>
  <c r="G370" i="1"/>
  <c r="O366" i="1"/>
  <c r="G358" i="1"/>
  <c r="M367" i="1"/>
  <c r="M362" i="1"/>
  <c r="D370" i="1"/>
  <c r="P364" i="1"/>
  <c r="M358" i="1"/>
  <c r="Q362" i="1"/>
  <c r="F367" i="1"/>
  <c r="J371" i="1"/>
  <c r="I361" i="1"/>
  <c r="E359" i="1"/>
  <c r="Q371" i="1"/>
  <c r="O364" i="1"/>
  <c r="O359" i="1"/>
  <c r="I359" i="1"/>
  <c r="C369" i="1"/>
  <c r="N360" i="1"/>
  <c r="C365" i="1"/>
  <c r="G369" i="1"/>
  <c r="G363" i="1"/>
  <c r="P357" i="1"/>
  <c r="E362" i="1"/>
  <c r="I366" i="1"/>
  <c r="M370" i="1"/>
  <c r="H360" i="1"/>
  <c r="P368" i="1"/>
  <c r="O369" i="1"/>
  <c r="K360" i="1"/>
  <c r="E370" i="1"/>
  <c r="H358" i="1"/>
  <c r="O357" i="1"/>
  <c r="D362" i="1"/>
  <c r="H366" i="1"/>
  <c r="L370" i="1"/>
  <c r="M365" i="1"/>
  <c r="F359" i="1"/>
  <c r="J363" i="1"/>
  <c r="N367" i="1"/>
  <c r="E357" i="1"/>
  <c r="J362" i="1"/>
  <c r="G371" i="1"/>
  <c r="G362" i="1"/>
  <c r="D371" i="1"/>
  <c r="I368" i="1"/>
  <c r="E364" i="1"/>
  <c r="P359" i="1"/>
  <c r="M368" i="1"/>
  <c r="C371" i="1"/>
  <c r="E368" i="1"/>
  <c r="P363" i="1"/>
  <c r="L359" i="1"/>
  <c r="M369" i="1"/>
  <c r="P371" i="1"/>
  <c r="N369" i="1"/>
  <c r="N365" i="1"/>
  <c r="J361" i="1"/>
  <c r="F357" i="1"/>
  <c r="D360" i="1"/>
  <c r="L361" i="1"/>
  <c r="G357" i="1"/>
  <c r="M359" i="1"/>
  <c r="F368" i="1"/>
  <c r="E369" i="1"/>
  <c r="L369" i="1"/>
  <c r="K365" i="1"/>
  <c r="C368" i="1"/>
  <c r="Q367" i="1"/>
  <c r="G365" i="1"/>
  <c r="E358" i="1"/>
  <c r="M366" i="1"/>
  <c r="P360" i="1"/>
  <c r="I364" i="1"/>
  <c r="J369" i="1"/>
  <c r="N370" i="1"/>
  <c r="K362" i="1"/>
  <c r="D358" i="1"/>
  <c r="P370" i="1"/>
  <c r="N358" i="1"/>
  <c r="E371" i="1"/>
  <c r="J366" i="1"/>
  <c r="N359" i="1"/>
  <c r="C364" i="1"/>
  <c r="G368" i="1"/>
  <c r="Q357" i="1"/>
  <c r="K363" i="1"/>
  <c r="H362" i="1"/>
  <c r="Q365" i="1"/>
  <c r="Q366" i="1"/>
  <c r="C363" i="1"/>
  <c r="J360" i="1"/>
  <c r="K357" i="1"/>
  <c r="O361" i="1"/>
  <c r="D366" i="1"/>
  <c r="H370" i="1"/>
  <c r="E365" i="1"/>
  <c r="Q358" i="1"/>
  <c r="F363" i="1"/>
  <c r="J367" i="1"/>
  <c r="N371" i="1"/>
  <c r="Q361" i="1"/>
  <c r="F360" i="1"/>
  <c r="F362" i="1"/>
  <c r="N363" i="1"/>
  <c r="M357" i="1"/>
  <c r="K361" i="1"/>
  <c r="P358" i="1"/>
  <c r="E363" i="1"/>
  <c r="I367" i="1"/>
  <c r="M371" i="1"/>
  <c r="K367" i="1"/>
  <c r="G360" i="1"/>
  <c r="K364" i="1"/>
  <c r="O368" i="1"/>
  <c r="J358" i="1"/>
  <c r="L364" i="1"/>
  <c r="F370" i="1"/>
  <c r="F361" i="1"/>
  <c r="K370" i="1"/>
  <c r="H367" i="1"/>
  <c r="D363" i="1"/>
  <c r="O358" i="1"/>
  <c r="J365" i="1"/>
  <c r="J370" i="1"/>
  <c r="D367" i="1"/>
  <c r="O362" i="1"/>
  <c r="K358" i="1"/>
  <c r="K366" i="1"/>
  <c r="H371" i="1"/>
  <c r="Q368" i="1"/>
  <c r="M364" i="1"/>
  <c r="I360" i="1"/>
  <c r="E397" i="1" l="1" a="1"/>
  <c r="E397" i="1" s="1"/>
  <c r="L475" i="1" l="1"/>
  <c r="L457" i="1"/>
  <c r="E409" i="1"/>
  <c r="L496" i="1" s="1"/>
  <c r="E398" i="1"/>
  <c r="E402" i="1"/>
  <c r="L486" i="1" s="1"/>
  <c r="E406" i="1"/>
  <c r="E399" i="1"/>
  <c r="L435" i="1" s="1"/>
  <c r="E407" i="1"/>
  <c r="E411" i="1"/>
  <c r="L498" i="1" s="1"/>
  <c r="E408" i="1"/>
  <c r="L495" i="1" s="1"/>
  <c r="E403" i="1"/>
  <c r="E400" i="1"/>
  <c r="L484" i="1" s="1"/>
  <c r="E404" i="1"/>
  <c r="E410" i="1"/>
  <c r="L497" i="1" s="1"/>
  <c r="E401" i="1"/>
  <c r="L485" i="1" s="1"/>
  <c r="E405" i="1"/>
  <c r="L452" i="1"/>
  <c r="L433" i="1"/>
  <c r="I404" i="1"/>
  <c r="J396" i="1" l="1"/>
  <c r="L494" i="1"/>
  <c r="O406" i="1"/>
  <c r="L489" i="1"/>
  <c r="O404" i="1"/>
  <c r="L487" i="1"/>
  <c r="J395" i="1"/>
  <c r="L493" i="1"/>
  <c r="O405" i="1"/>
  <c r="L488" i="1"/>
  <c r="I406" i="1"/>
  <c r="L460" i="1"/>
  <c r="L404" i="1"/>
  <c r="L478" i="1"/>
  <c r="L466" i="1"/>
  <c r="L453" i="1"/>
  <c r="L479" i="1"/>
  <c r="L467" i="1"/>
  <c r="L405" i="1"/>
  <c r="L477" i="1"/>
  <c r="L459" i="1"/>
  <c r="M395" i="1"/>
  <c r="L469" i="1"/>
  <c r="M396" i="1"/>
  <c r="L470" i="1"/>
  <c r="I405" i="1"/>
  <c r="L458" i="1"/>
  <c r="L476" i="1"/>
  <c r="L461" i="1"/>
  <c r="L434" i="1"/>
  <c r="M397" i="1"/>
  <c r="L471" i="1"/>
  <c r="L406" i="1"/>
  <c r="L480" i="1"/>
  <c r="L468" i="1"/>
  <c r="L443" i="1"/>
  <c r="J397" i="1"/>
  <c r="L462" i="1"/>
  <c r="L451" i="1"/>
  <c r="L444" i="1"/>
  <c r="L442" i="1"/>
  <c r="N430" i="1" a="1"/>
  <c r="N431" i="1" s="1"/>
  <c r="N493" i="1" l="1" a="1"/>
  <c r="N493" i="1" s="1"/>
  <c r="N448" i="1" a="1"/>
  <c r="N448" i="1" s="1"/>
  <c r="N484" i="1" a="1"/>
  <c r="N489" i="1" s="1"/>
  <c r="N457" i="1" a="1"/>
  <c r="N462" i="1" s="1"/>
  <c r="N466" i="1" a="1"/>
  <c r="N471" i="1" s="1"/>
  <c r="N475" i="1" a="1"/>
  <c r="N476" i="1" s="1"/>
  <c r="N439" i="1" a="1"/>
  <c r="N435" i="1"/>
  <c r="N434" i="1"/>
  <c r="N430" i="1"/>
  <c r="N432" i="1"/>
  <c r="N433" i="1"/>
  <c r="N451" i="1"/>
  <c r="N495" i="1" l="1"/>
  <c r="N494" i="1"/>
  <c r="N498" i="1"/>
  <c r="N496" i="1"/>
  <c r="N497" i="1"/>
  <c r="N452" i="1"/>
  <c r="N450" i="1"/>
  <c r="N449" i="1"/>
  <c r="N453" i="1"/>
  <c r="N457" i="1"/>
  <c r="N461" i="1"/>
  <c r="N488" i="1"/>
  <c r="N484" i="1"/>
  <c r="N475" i="1"/>
  <c r="N485" i="1"/>
  <c r="N468" i="1"/>
  <c r="N487" i="1"/>
  <c r="N466" i="1"/>
  <c r="N486" i="1"/>
  <c r="N458" i="1"/>
  <c r="N459" i="1"/>
  <c r="N460" i="1"/>
  <c r="N480" i="1"/>
  <c r="N479" i="1"/>
  <c r="N467" i="1"/>
  <c r="N469" i="1"/>
  <c r="N478" i="1"/>
  <c r="N470" i="1"/>
  <c r="N477" i="1"/>
  <c r="N439" i="1"/>
  <c r="N441" i="1"/>
  <c r="N440" i="1"/>
  <c r="N443" i="1"/>
  <c r="N444" i="1"/>
  <c r="N442" i="1"/>
  <c r="E509" i="1" a="1"/>
  <c r="E513" i="1" s="1"/>
  <c r="K513" i="1" s="1"/>
  <c r="N513" i="1" s="1"/>
  <c r="E563" i="1" l="1" a="1"/>
  <c r="E567" i="1" s="1"/>
  <c r="K567" i="1" s="1"/>
  <c r="N567" i="1" s="1"/>
  <c r="J622" i="1" s="1"/>
  <c r="E572" i="1" a="1"/>
  <c r="E554" i="1" a="1"/>
  <c r="E559" i="1" s="1"/>
  <c r="K559" i="1" s="1"/>
  <c r="N559" i="1" s="1"/>
  <c r="Q616" i="1" s="1"/>
  <c r="E527" i="1" a="1"/>
  <c r="E527" i="1" s="1"/>
  <c r="K527" i="1" s="1"/>
  <c r="N527" i="1" s="1"/>
  <c r="E563" i="1"/>
  <c r="E536" i="1" a="1"/>
  <c r="E539" i="1" s="1"/>
  <c r="K539" i="1" s="1"/>
  <c r="N539" i="1" s="1"/>
  <c r="E572" i="1"/>
  <c r="K572" i="1" s="1"/>
  <c r="N572" i="1" s="1"/>
  <c r="M581" i="1" s="1"/>
  <c r="E573" i="1"/>
  <c r="K573" i="1" s="1"/>
  <c r="N573" i="1" s="1"/>
  <c r="D607" i="1" s="1"/>
  <c r="E575" i="1"/>
  <c r="K575" i="1" s="1"/>
  <c r="N575" i="1" s="1"/>
  <c r="E576" i="1"/>
  <c r="K576" i="1" s="1"/>
  <c r="N576" i="1" s="1"/>
  <c r="G612" i="1" s="1"/>
  <c r="E574" i="1"/>
  <c r="K574" i="1" s="1"/>
  <c r="N574" i="1" s="1"/>
  <c r="N607" i="1" s="1"/>
  <c r="E577" i="1"/>
  <c r="K577" i="1" s="1"/>
  <c r="N577" i="1" s="1"/>
  <c r="Q607" i="1" s="1"/>
  <c r="E545" i="1" a="1"/>
  <c r="E548" i="1" s="1"/>
  <c r="K548" i="1" s="1"/>
  <c r="N548" i="1" s="1"/>
  <c r="E518" i="1" a="1"/>
  <c r="E511" i="1"/>
  <c r="K511" i="1" s="1"/>
  <c r="N511" i="1" s="1"/>
  <c r="M620" i="1" s="1"/>
  <c r="E509" i="1"/>
  <c r="K509" i="1" s="1"/>
  <c r="N509" i="1" s="1"/>
  <c r="L592" i="1" s="1"/>
  <c r="E512" i="1"/>
  <c r="K512" i="1" s="1"/>
  <c r="N512" i="1" s="1"/>
  <c r="E514" i="1"/>
  <c r="K514" i="1" s="1"/>
  <c r="N514" i="1" s="1"/>
  <c r="N618" i="1" s="1"/>
  <c r="E510" i="1"/>
  <c r="K510" i="1" s="1"/>
  <c r="N510" i="1" s="1"/>
  <c r="E556" i="1" l="1"/>
  <c r="K556" i="1" s="1"/>
  <c r="N556" i="1" s="1"/>
  <c r="L618" i="1" s="1"/>
  <c r="E564" i="1"/>
  <c r="K564" i="1" s="1"/>
  <c r="N564" i="1" s="1"/>
  <c r="G618" i="1" s="1"/>
  <c r="E566" i="1"/>
  <c r="K566" i="1" s="1"/>
  <c r="N566" i="1" s="1"/>
  <c r="E532" i="1"/>
  <c r="K532" i="1" s="1"/>
  <c r="N532" i="1" s="1"/>
  <c r="T618" i="1" s="1"/>
  <c r="E529" i="1"/>
  <c r="K529" i="1" s="1"/>
  <c r="N529" i="1" s="1"/>
  <c r="S620" i="1" s="1"/>
  <c r="E531" i="1"/>
  <c r="K531" i="1" s="1"/>
  <c r="N531" i="1" s="1"/>
  <c r="E530" i="1"/>
  <c r="K530" i="1" s="1"/>
  <c r="N530" i="1" s="1"/>
  <c r="E528" i="1"/>
  <c r="K528" i="1" s="1"/>
  <c r="N528" i="1" s="1"/>
  <c r="J600" i="1" s="1"/>
  <c r="E558" i="1"/>
  <c r="K558" i="1" s="1"/>
  <c r="N558" i="1" s="1"/>
  <c r="G622" i="1" s="1"/>
  <c r="E557" i="1"/>
  <c r="K557" i="1" s="1"/>
  <c r="N557" i="1" s="1"/>
  <c r="E565" i="1"/>
  <c r="K565" i="1" s="1"/>
  <c r="N565" i="1" s="1"/>
  <c r="O618" i="1" s="1"/>
  <c r="E554" i="1"/>
  <c r="K554" i="1" s="1"/>
  <c r="N554" i="1" s="1"/>
  <c r="M590" i="1" s="1"/>
  <c r="E555" i="1"/>
  <c r="K555" i="1" s="1"/>
  <c r="N555" i="1" s="1"/>
  <c r="D616" i="1" s="1"/>
  <c r="E568" i="1"/>
  <c r="K568" i="1" s="1"/>
  <c r="N568" i="1" s="1"/>
  <c r="T616" i="1" s="1"/>
  <c r="E545" i="1"/>
  <c r="K545" i="1" s="1"/>
  <c r="N545" i="1" s="1"/>
  <c r="O584" i="1" s="1"/>
  <c r="E549" i="1"/>
  <c r="K549" i="1" s="1"/>
  <c r="N549" i="1" s="1"/>
  <c r="E547" i="1"/>
  <c r="K547" i="1" s="1"/>
  <c r="N547" i="1" s="1"/>
  <c r="P610" i="1" s="1"/>
  <c r="E536" i="1"/>
  <c r="K536" i="1" s="1"/>
  <c r="N536" i="1" s="1"/>
  <c r="L583" i="1" s="1"/>
  <c r="J598" i="1"/>
  <c r="J602" i="1"/>
  <c r="R594" i="1"/>
  <c r="D598" i="1"/>
  <c r="E537" i="1"/>
  <c r="K537" i="1" s="1"/>
  <c r="N537" i="1" s="1"/>
  <c r="C610" i="1" s="1"/>
  <c r="E540" i="1"/>
  <c r="K540" i="1" s="1"/>
  <c r="N540" i="1" s="1"/>
  <c r="E538" i="1"/>
  <c r="K538" i="1" s="1"/>
  <c r="N538" i="1" s="1"/>
  <c r="N609" i="1" s="1"/>
  <c r="E541" i="1"/>
  <c r="K541" i="1" s="1"/>
  <c r="N541" i="1" s="1"/>
  <c r="M609" i="1" s="1"/>
  <c r="E550" i="1"/>
  <c r="K550" i="1" s="1"/>
  <c r="N550" i="1" s="1"/>
  <c r="Q609" i="1" s="1"/>
  <c r="E546" i="1"/>
  <c r="K546" i="1" s="1"/>
  <c r="N546" i="1" s="1"/>
  <c r="F611" i="1" s="1"/>
  <c r="E522" i="1"/>
  <c r="K522" i="1" s="1"/>
  <c r="N522" i="1" s="1"/>
  <c r="E523" i="1"/>
  <c r="K523" i="1" s="1"/>
  <c r="N523" i="1" s="1"/>
  <c r="Q618" i="1" s="1"/>
  <c r="E520" i="1"/>
  <c r="K520" i="1" s="1"/>
  <c r="N520" i="1" s="1"/>
  <c r="E519" i="1"/>
  <c r="K519" i="1" s="1"/>
  <c r="N519" i="1" s="1"/>
  <c r="E521" i="1"/>
  <c r="K521" i="1" s="1"/>
  <c r="N521" i="1" s="1"/>
  <c r="E518" i="1"/>
  <c r="K518" i="1" s="1"/>
  <c r="N518" i="1" s="1"/>
  <c r="D602" i="1"/>
  <c r="D600" i="1"/>
  <c r="C619" i="1"/>
  <c r="I621" i="1" l="1"/>
  <c r="F621" i="1"/>
  <c r="G600" i="1"/>
  <c r="G598" i="1"/>
  <c r="P620" i="1"/>
  <c r="G602" i="1"/>
  <c r="O594" i="1"/>
  <c r="K563" i="1"/>
  <c r="N563" i="1" s="1"/>
  <c r="P590" i="1" s="1"/>
</calcChain>
</file>

<file path=xl/sharedStrings.xml><?xml version="1.0" encoding="utf-8"?>
<sst xmlns="http://schemas.openxmlformats.org/spreadsheetml/2006/main" count="631" uniqueCount="176">
  <si>
    <t>ELEMENTO</t>
  </si>
  <si>
    <t>VIGA 01</t>
  </si>
  <si>
    <t>b</t>
  </si>
  <si>
    <t>h</t>
  </si>
  <si>
    <t>f'c =</t>
  </si>
  <si>
    <t>ELASTICIDAD =</t>
  </si>
  <si>
    <t>Analizar completamente la estructura mostrada considerando que:</t>
  </si>
  <si>
    <t>COL 01</t>
  </si>
  <si>
    <t>HERRERA DÍAZ YONER IVAN</t>
  </si>
  <si>
    <t>SOLUCIÓN :</t>
  </si>
  <si>
    <t>1.- Numeración de Nodos y barras</t>
  </si>
  <si>
    <t>2.- Fuerzas y momentos transmitidos a los nodos (sistema local)</t>
  </si>
  <si>
    <t>2.1- Matriz de fuerzas actuantes (sistema local)</t>
  </si>
  <si>
    <t>M3</t>
  </si>
  <si>
    <t>f4x</t>
  </si>
  <si>
    <t>f4y</t>
  </si>
  <si>
    <t>M4</t>
  </si>
  <si>
    <t>f5x</t>
  </si>
  <si>
    <t>f5y</t>
  </si>
  <si>
    <t>M5</t>
  </si>
  <si>
    <t>=</t>
  </si>
  <si>
    <t>f6x</t>
  </si>
  <si>
    <t>M6</t>
  </si>
  <si>
    <t>f6y</t>
  </si>
  <si>
    <t>kg</t>
  </si>
  <si>
    <t>kg/cm</t>
  </si>
  <si>
    <t xml:space="preserve"> </t>
  </si>
  <si>
    <r>
      <rPr>
        <b/>
        <sz val="11"/>
        <color rgb="FFFF0000"/>
        <rFont val="Arial"/>
        <family val="2"/>
      </rPr>
      <t>3.0- Matriz de transformada de cada barra</t>
    </r>
    <r>
      <rPr>
        <b/>
        <sz val="11"/>
        <color theme="1"/>
        <rFont val="Arial"/>
        <family val="2"/>
      </rPr>
      <t>. Se considera que la dirección global "x" está dirigido desde el nodo numeral menor hasta el nodo numeal mayor. Luego aplicamos la matriz de transformación.</t>
    </r>
  </si>
  <si>
    <t>Fórmula de la Matriz de la Transformación</t>
  </si>
  <si>
    <t>Para columnas:</t>
  </si>
  <si>
    <t xml:space="preserve"> La matriz de trasformación y su respectiva transpuesta tiene el valor de</t>
  </si>
  <si>
    <t>Para Vigas:</t>
  </si>
  <si>
    <t>4.- Matriz de rigidez de las barras en sistema local</t>
  </si>
  <si>
    <t>La matriz de rigidez de cada barra se obtiene aplicando la siguiente expresión :</t>
  </si>
  <si>
    <t>4.1.- Para facilitar la construcción de la MATRIZ DE RIGIDEZ LOCAL de cada barra, se hará uso de la sgte tabla</t>
  </si>
  <si>
    <t>b (cm)</t>
  </si>
  <si>
    <t>h (cm)</t>
  </si>
  <si>
    <t>L (cm)</t>
  </si>
  <si>
    <t>A</t>
  </si>
  <si>
    <t>I</t>
  </si>
  <si>
    <t>E</t>
  </si>
  <si>
    <t>AE/L</t>
  </si>
  <si>
    <t>12EI/L³</t>
  </si>
  <si>
    <t>6EI/L²</t>
  </si>
  <si>
    <t>4EI/L</t>
  </si>
  <si>
    <t>2EI/L</t>
  </si>
  <si>
    <t>INICIO</t>
  </si>
  <si>
    <t>FINAL</t>
  </si>
  <si>
    <t>5.- Matriz de Rigidez del Sistema Global :</t>
  </si>
  <si>
    <t>Para obtener la MATRIZ DE RIGIDEZ en el sistema global, se usa la expresión que transforma dicha matriz del sistema LOCAL al GLOBAL, De ésta manera se obtiene las Matrices de Rigidez :</t>
  </si>
  <si>
    <t>1X</t>
  </si>
  <si>
    <t>1Y</t>
  </si>
  <si>
    <t>1Z</t>
  </si>
  <si>
    <t>3X</t>
  </si>
  <si>
    <t>3Y</t>
  </si>
  <si>
    <t>3Z</t>
  </si>
  <si>
    <t>2X</t>
  </si>
  <si>
    <t>2Y</t>
  </si>
  <si>
    <t>2Z</t>
  </si>
  <si>
    <t>4X</t>
  </si>
  <si>
    <t>4Y</t>
  </si>
  <si>
    <t>4Z</t>
  </si>
  <si>
    <t>5X</t>
  </si>
  <si>
    <t>5Y</t>
  </si>
  <si>
    <t>5Z</t>
  </si>
  <si>
    <t>6Y</t>
  </si>
  <si>
    <t>6X</t>
  </si>
  <si>
    <t>6Z</t>
  </si>
  <si>
    <t>6.- Matriz Ensamblada de Rigideces (Sistema Global) :</t>
  </si>
  <si>
    <t>Al aplicar procedimiento de ensamblaje de Matriz de Rigidez, se tiene la matriz de rigidez de toda la estructura:</t>
  </si>
  <si>
    <t>6.1.- Inversa de la Matriz Reducida</t>
  </si>
  <si>
    <t>R4</t>
  </si>
  <si>
    <t>R5</t>
  </si>
  <si>
    <t>R6</t>
  </si>
  <si>
    <t>7.- Cálculo de desplazamientos (Sistema Global) :</t>
  </si>
  <si>
    <r>
      <t xml:space="preserve">para aplicar la ECUACIÓN FUNDAMENTAL </t>
    </r>
    <r>
      <rPr>
        <b/>
        <sz val="11"/>
        <color theme="8" tint="-0.249977111117893"/>
        <rFont val="Arial"/>
        <family val="2"/>
      </rPr>
      <t>[F] = [K].[U]</t>
    </r>
    <r>
      <rPr>
        <b/>
        <sz val="11"/>
        <color theme="1"/>
        <rFont val="Arial"/>
        <family val="2"/>
      </rPr>
      <t xml:space="preserve"> se tiene que [F] presenta la siguiente expresión.</t>
    </r>
  </si>
  <si>
    <t xml:space="preserve">U4x </t>
  </si>
  <si>
    <t xml:space="preserve">U4y </t>
  </si>
  <si>
    <t xml:space="preserve">U5x </t>
  </si>
  <si>
    <t xml:space="preserve">U5y </t>
  </si>
  <si>
    <t xml:space="preserve">U5 </t>
  </si>
  <si>
    <t xml:space="preserve">U6x </t>
  </si>
  <si>
    <t xml:space="preserve">U6y </t>
  </si>
  <si>
    <t xml:space="preserve">U6 </t>
  </si>
  <si>
    <t>cm</t>
  </si>
  <si>
    <t>rad</t>
  </si>
  <si>
    <t>En su forma matricial se tiene la siguiente expresión</t>
  </si>
  <si>
    <t>Para Columna 1</t>
  </si>
  <si>
    <t>*</t>
  </si>
  <si>
    <r>
      <t>g</t>
    </r>
    <r>
      <rPr>
        <b/>
        <vertAlign val="subscript"/>
        <sz val="11"/>
        <color theme="1"/>
        <rFont val="Arial"/>
        <family val="2"/>
      </rPr>
      <t>1</t>
    </r>
  </si>
  <si>
    <r>
      <t>g</t>
    </r>
    <r>
      <rPr>
        <b/>
        <vertAlign val="subscript"/>
        <sz val="11"/>
        <color theme="1"/>
        <rFont val="Arial"/>
        <family val="2"/>
      </rPr>
      <t>3</t>
    </r>
  </si>
  <si>
    <t>Para Columna 2</t>
  </si>
  <si>
    <t>Para Columna 3</t>
  </si>
  <si>
    <t>Para Columna 4</t>
  </si>
  <si>
    <r>
      <t>g</t>
    </r>
    <r>
      <rPr>
        <b/>
        <vertAlign val="subscript"/>
        <sz val="11"/>
        <color theme="1"/>
        <rFont val="Arial"/>
        <family val="2"/>
      </rPr>
      <t>5</t>
    </r>
  </si>
  <si>
    <r>
      <t>g</t>
    </r>
    <r>
      <rPr>
        <b/>
        <vertAlign val="subscript"/>
        <sz val="11"/>
        <color theme="1"/>
        <rFont val="Arial"/>
        <family val="2"/>
      </rPr>
      <t>2</t>
    </r>
  </si>
  <si>
    <r>
      <t>g</t>
    </r>
    <r>
      <rPr>
        <b/>
        <vertAlign val="subscript"/>
        <sz val="11"/>
        <color theme="1"/>
        <rFont val="Arial"/>
        <family val="2"/>
      </rPr>
      <t>4</t>
    </r>
  </si>
  <si>
    <r>
      <t>g</t>
    </r>
    <r>
      <rPr>
        <b/>
        <vertAlign val="subscript"/>
        <sz val="11"/>
        <color theme="1"/>
        <rFont val="Arial"/>
        <family val="2"/>
      </rPr>
      <t>6</t>
    </r>
  </si>
  <si>
    <t>Para Viga 6</t>
  </si>
  <si>
    <r>
      <t xml:space="preserve">Seguidamente, se calcula los esfuerzos internos en cada barra aplicando la siguiente ecuación de equilibrio  </t>
    </r>
    <r>
      <rPr>
        <b/>
        <sz val="11"/>
        <color theme="4" tint="-0.499984740745262"/>
        <rFont val="Arial"/>
        <family val="2"/>
      </rPr>
      <t>[f] = [k].[u] - [f</t>
    </r>
    <r>
      <rPr>
        <b/>
        <vertAlign val="subscript"/>
        <sz val="11"/>
        <color theme="4" tint="-0.499984740745262"/>
        <rFont val="Arial"/>
        <family val="2"/>
      </rPr>
      <t>ext</t>
    </r>
    <r>
      <rPr>
        <b/>
        <sz val="11"/>
        <color theme="4" tint="-0.499984740745262"/>
        <rFont val="Arial"/>
        <family val="2"/>
      </rPr>
      <t>]</t>
    </r>
  </si>
  <si>
    <t>N1</t>
  </si>
  <si>
    <t>V1</t>
  </si>
  <si>
    <t>M1</t>
  </si>
  <si>
    <t>N3</t>
  </si>
  <si>
    <t>V3</t>
  </si>
  <si>
    <t>-</t>
  </si>
  <si>
    <t>kg-cm</t>
  </si>
  <si>
    <t>tn</t>
  </si>
  <si>
    <t>tn-m</t>
  </si>
  <si>
    <t>N2</t>
  </si>
  <si>
    <t>V2</t>
  </si>
  <si>
    <t>M2</t>
  </si>
  <si>
    <t>N4</t>
  </si>
  <si>
    <t>V4</t>
  </si>
  <si>
    <t>N5</t>
  </si>
  <si>
    <t>V5</t>
  </si>
  <si>
    <t>N6</t>
  </si>
  <si>
    <t>V6</t>
  </si>
  <si>
    <r>
      <t xml:space="preserve">Reemplazando las matrices respectivas  </t>
    </r>
    <r>
      <rPr>
        <b/>
        <sz val="11"/>
        <color theme="8" tint="-0.249977111117893"/>
        <rFont val="Arial"/>
        <family val="2"/>
      </rPr>
      <t>[U] = [K]</t>
    </r>
    <r>
      <rPr>
        <b/>
        <vertAlign val="superscript"/>
        <sz val="11"/>
        <color theme="8" tint="-0.249977111117893"/>
        <rFont val="Arial"/>
        <family val="2"/>
      </rPr>
      <t>-1</t>
    </r>
    <r>
      <rPr>
        <b/>
        <sz val="11"/>
        <color theme="8" tint="-0.249977111117893"/>
        <rFont val="Arial"/>
        <family val="2"/>
      </rPr>
      <t>.[F]</t>
    </r>
    <r>
      <rPr>
        <b/>
        <sz val="11"/>
        <color theme="1"/>
        <rFont val="Arial"/>
        <family val="2"/>
      </rPr>
      <t xml:space="preserve"> </t>
    </r>
  </si>
  <si>
    <t>Reacciones :</t>
  </si>
  <si>
    <t>Axial :</t>
  </si>
  <si>
    <t>Diagrama de Cortantes :</t>
  </si>
  <si>
    <t>Diagrama de Momentos Flectores:</t>
  </si>
  <si>
    <t>8.- Conversión de desplazamientos globales al sistema local</t>
  </si>
  <si>
    <t>9.- Cálculo de esfuerzos en barras (Sistema Local)</t>
  </si>
  <si>
    <t>9.1.- Resultados</t>
  </si>
  <si>
    <t>COL 02</t>
  </si>
  <si>
    <t>f7x</t>
  </si>
  <si>
    <t>f7y</t>
  </si>
  <si>
    <t>M7</t>
  </si>
  <si>
    <t>f8x</t>
  </si>
  <si>
    <t>f8y</t>
  </si>
  <si>
    <t>M8</t>
  </si>
  <si>
    <t>En la barras 6, 7 y 8</t>
  </si>
  <si>
    <t>7X</t>
  </si>
  <si>
    <t>7Y</t>
  </si>
  <si>
    <t>7Z</t>
  </si>
  <si>
    <t>8X</t>
  </si>
  <si>
    <t>8Y</t>
  </si>
  <si>
    <t>8Z</t>
  </si>
  <si>
    <t>R7</t>
  </si>
  <si>
    <t>R8</t>
  </si>
  <si>
    <t>U4</t>
  </si>
  <si>
    <t xml:space="preserve">U7x </t>
  </si>
  <si>
    <t xml:space="preserve">U7y </t>
  </si>
  <si>
    <t>U7</t>
  </si>
  <si>
    <t xml:space="preserve">U8x </t>
  </si>
  <si>
    <t xml:space="preserve">U8y </t>
  </si>
  <si>
    <t>U8</t>
  </si>
  <si>
    <r>
      <t>g</t>
    </r>
    <r>
      <rPr>
        <b/>
        <vertAlign val="subscript"/>
        <sz val="11"/>
        <color theme="1"/>
        <rFont val="Arial"/>
        <family val="2"/>
      </rPr>
      <t>7</t>
    </r>
  </si>
  <si>
    <t>Para Columna 5</t>
  </si>
  <si>
    <r>
      <t>g</t>
    </r>
    <r>
      <rPr>
        <b/>
        <vertAlign val="subscript"/>
        <sz val="11"/>
        <color theme="1"/>
        <rFont val="Arial"/>
        <family val="2"/>
      </rPr>
      <t>8</t>
    </r>
  </si>
  <si>
    <t>Para Viga 7</t>
  </si>
  <si>
    <t>N7</t>
  </si>
  <si>
    <t>V7</t>
  </si>
  <si>
    <t>N8</t>
  </si>
  <si>
    <t>V8</t>
  </si>
  <si>
    <t>Para Viga 8</t>
  </si>
  <si>
    <r>
      <t xml:space="preserve">Los desplazamientos globales se transforman al sitema de coordenadas locales   </t>
    </r>
    <r>
      <rPr>
        <b/>
        <sz val="11"/>
        <color theme="4" tint="-0.499984740745262"/>
        <rFont val="Arial"/>
        <family val="2"/>
      </rPr>
      <t>[u] = [T]</t>
    </r>
    <r>
      <rPr>
        <b/>
        <vertAlign val="superscript"/>
        <sz val="11"/>
        <color theme="4" tint="-0.499984740745262"/>
        <rFont val="Arial"/>
        <family val="2"/>
      </rPr>
      <t>T</t>
    </r>
    <r>
      <rPr>
        <b/>
        <sz val="11"/>
        <color theme="4" tint="-0.499984740745262"/>
        <rFont val="Arial"/>
        <family val="2"/>
      </rPr>
      <t>.[U]</t>
    </r>
  </si>
  <si>
    <r>
      <t>u</t>
    </r>
    <r>
      <rPr>
        <b/>
        <vertAlign val="subscript"/>
        <sz val="11"/>
        <color theme="1"/>
        <rFont val="Arial"/>
        <family val="2"/>
      </rPr>
      <t>1y</t>
    </r>
  </si>
  <si>
    <r>
      <t>u</t>
    </r>
    <r>
      <rPr>
        <b/>
        <vertAlign val="subscript"/>
        <sz val="11"/>
        <color theme="1"/>
        <rFont val="Arial"/>
        <family val="2"/>
      </rPr>
      <t>4x</t>
    </r>
  </si>
  <si>
    <r>
      <t>u</t>
    </r>
    <r>
      <rPr>
        <b/>
        <vertAlign val="subscript"/>
        <sz val="11"/>
        <color theme="1"/>
        <rFont val="Arial"/>
        <family val="2"/>
      </rPr>
      <t>4y</t>
    </r>
  </si>
  <si>
    <r>
      <t>u</t>
    </r>
    <r>
      <rPr>
        <b/>
        <vertAlign val="subscript"/>
        <sz val="11"/>
        <color theme="1"/>
        <rFont val="Arial"/>
        <family val="2"/>
      </rPr>
      <t>2y</t>
    </r>
  </si>
  <si>
    <r>
      <t>u</t>
    </r>
    <r>
      <rPr>
        <b/>
        <vertAlign val="subscript"/>
        <sz val="11"/>
        <color theme="1"/>
        <rFont val="Arial"/>
        <family val="2"/>
      </rPr>
      <t>5x</t>
    </r>
  </si>
  <si>
    <r>
      <t>u</t>
    </r>
    <r>
      <rPr>
        <b/>
        <vertAlign val="subscript"/>
        <sz val="11"/>
        <color theme="1"/>
        <rFont val="Arial"/>
        <family val="2"/>
      </rPr>
      <t>5y</t>
    </r>
  </si>
  <si>
    <r>
      <t>u</t>
    </r>
    <r>
      <rPr>
        <b/>
        <vertAlign val="subscript"/>
        <sz val="11"/>
        <color theme="1"/>
        <rFont val="Arial"/>
        <family val="2"/>
      </rPr>
      <t>3y</t>
    </r>
  </si>
  <si>
    <r>
      <t>u</t>
    </r>
    <r>
      <rPr>
        <b/>
        <vertAlign val="subscript"/>
        <sz val="11"/>
        <color theme="1"/>
        <rFont val="Arial"/>
        <family val="2"/>
      </rPr>
      <t>x</t>
    </r>
  </si>
  <si>
    <r>
      <t>u</t>
    </r>
    <r>
      <rPr>
        <b/>
        <vertAlign val="subscript"/>
        <sz val="11"/>
        <color theme="1"/>
        <rFont val="Arial"/>
        <family val="2"/>
      </rPr>
      <t>6y</t>
    </r>
  </si>
  <si>
    <r>
      <t>u</t>
    </r>
    <r>
      <rPr>
        <b/>
        <vertAlign val="subscript"/>
        <sz val="11"/>
        <color theme="1"/>
        <rFont val="Arial"/>
        <family val="2"/>
      </rPr>
      <t>7x</t>
    </r>
  </si>
  <si>
    <r>
      <t>u</t>
    </r>
    <r>
      <rPr>
        <b/>
        <vertAlign val="subscript"/>
        <sz val="11"/>
        <color theme="1"/>
        <rFont val="Arial"/>
        <family val="2"/>
      </rPr>
      <t>7y</t>
    </r>
  </si>
  <si>
    <r>
      <t>u</t>
    </r>
    <r>
      <rPr>
        <b/>
        <vertAlign val="subscript"/>
        <sz val="11"/>
        <color theme="1"/>
        <rFont val="Arial"/>
        <family val="2"/>
      </rPr>
      <t>8y</t>
    </r>
  </si>
  <si>
    <r>
      <t>u</t>
    </r>
    <r>
      <rPr>
        <b/>
        <vertAlign val="subscript"/>
        <sz val="11"/>
        <color theme="1"/>
        <rFont val="Arial"/>
        <family val="2"/>
      </rPr>
      <t>6x</t>
    </r>
  </si>
  <si>
    <r>
      <t>u</t>
    </r>
    <r>
      <rPr>
        <b/>
        <vertAlign val="subscript"/>
        <sz val="11"/>
        <color theme="1"/>
        <rFont val="Arial"/>
        <family val="2"/>
      </rPr>
      <t>1x</t>
    </r>
  </si>
  <si>
    <r>
      <t>u</t>
    </r>
    <r>
      <rPr>
        <b/>
        <vertAlign val="subscript"/>
        <sz val="11"/>
        <color theme="1"/>
        <rFont val="Arial"/>
        <family val="2"/>
      </rPr>
      <t>2x</t>
    </r>
  </si>
  <si>
    <r>
      <t>u</t>
    </r>
    <r>
      <rPr>
        <b/>
        <vertAlign val="subscript"/>
        <sz val="11"/>
        <color theme="1"/>
        <rFont val="Arial"/>
        <family val="2"/>
      </rPr>
      <t>3x</t>
    </r>
  </si>
  <si>
    <r>
      <t>u</t>
    </r>
    <r>
      <rPr>
        <b/>
        <vertAlign val="subscript"/>
        <sz val="11"/>
        <color theme="1"/>
        <rFont val="Arial"/>
        <family val="2"/>
      </rPr>
      <t>8x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</si>
</sst>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 &quot;kg/cm²&quot;"/>
    <numFmt numFmtId="166" formatCode="0\ &quot;kg&quot;"/>
    <numFmt numFmtId="167" formatCode="0\ &quot;kg/m&quot;"/>
    <numFmt numFmtId="168" formatCode="&quot;θ = &quot;0&quot;°&quot;"/>
    <numFmt numFmtId="169" formatCode="0.0"/>
    <numFmt numFmtId="170" formatCode="0.000000"/>
    <numFmt numFmtId="171" formatCode="0.0000000"/>
    <numFmt numFmtId="172" formatCode="0.0\ &quot;m&quot;"/>
    <numFmt numFmtId="173" formatCode="0.00\ &quot;m&quot;"/>
    <numFmt numFmtId="174" formatCode="0.0000000\ &quot;kg/cm²&quot;"/>
  </numFmts>
  <fonts count="24" x14ac:knownFonts="1">
    <font>
      <sz val="11"/>
      <color theme="1"/>
      <name val="Calibri"/>
      <family val="2"/>
      <scheme val="minor"/>
    </font>
    <font>
      <sz val="11"/>
      <color theme="1"/>
      <name val="Arial"/>
      <family val="2"/>
    </font>
    <font>
      <b/>
      <sz val="11"/>
      <color theme="1"/>
      <name val="Arial"/>
      <family val="2"/>
    </font>
    <font>
      <b/>
      <sz val="11"/>
      <color rgb="FFFF0000"/>
      <name val="Arial"/>
      <family val="2"/>
    </font>
    <font>
      <b/>
      <sz val="11"/>
      <color theme="0"/>
      <name val="Arial"/>
      <family val="2"/>
    </font>
    <font>
      <b/>
      <sz val="11"/>
      <color theme="9" tint="-0.499984740745262"/>
      <name val="Arial"/>
      <family val="2"/>
    </font>
    <font>
      <b/>
      <sz val="11"/>
      <color theme="1" tint="4.9989318521683403E-2"/>
      <name val="Arial"/>
      <family val="2"/>
    </font>
    <font>
      <b/>
      <sz val="10"/>
      <color theme="1"/>
      <name val="Arial"/>
      <family val="2"/>
    </font>
    <font>
      <b/>
      <sz val="10"/>
      <color rgb="FFFF0000"/>
      <name val="Arial"/>
      <family val="2"/>
    </font>
    <font>
      <b/>
      <sz val="11"/>
      <color rgb="FF0070C0"/>
      <name val="Arial"/>
      <family val="2"/>
    </font>
    <font>
      <b/>
      <sz val="11"/>
      <color theme="8" tint="-0.499984740745262"/>
      <name val="Arial"/>
      <family val="2"/>
    </font>
    <font>
      <sz val="11"/>
      <color theme="1"/>
      <name val="Calibri"/>
      <family val="2"/>
    </font>
    <font>
      <b/>
      <sz val="11"/>
      <color theme="4" tint="-0.499984740745262"/>
      <name val="Arial"/>
      <family val="2"/>
    </font>
    <font>
      <b/>
      <sz val="11"/>
      <color theme="8" tint="-0.249977111117893"/>
      <name val="Arial"/>
      <family val="2"/>
    </font>
    <font>
      <b/>
      <sz val="11"/>
      <color theme="4" tint="-0.249977111117893"/>
      <name val="Arial"/>
      <family val="2"/>
    </font>
    <font>
      <b/>
      <vertAlign val="superscript"/>
      <sz val="11"/>
      <color theme="8" tint="-0.249977111117893"/>
      <name val="Arial"/>
      <family val="2"/>
    </font>
    <font>
      <b/>
      <sz val="12"/>
      <color theme="1"/>
      <name val="Arial"/>
      <family val="2"/>
    </font>
    <font>
      <b/>
      <sz val="12"/>
      <color theme="9" tint="-0.499984740745262"/>
      <name val="Arial"/>
      <family val="2"/>
    </font>
    <font>
      <b/>
      <vertAlign val="superscript"/>
      <sz val="11"/>
      <color theme="4" tint="-0.499984740745262"/>
      <name val="Arial"/>
      <family val="2"/>
    </font>
    <font>
      <b/>
      <vertAlign val="subscript"/>
      <sz val="11"/>
      <color theme="1"/>
      <name val="Arial"/>
      <family val="2"/>
    </font>
    <font>
      <b/>
      <sz val="11"/>
      <color theme="1"/>
      <name val="Calibri"/>
      <family val="2"/>
    </font>
    <font>
      <b/>
      <vertAlign val="subscript"/>
      <sz val="11"/>
      <color theme="4" tint="-0.499984740745262"/>
      <name val="Arial"/>
      <family val="2"/>
    </font>
    <font>
      <b/>
      <sz val="11"/>
      <color theme="3" tint="-0.499984740745262"/>
      <name val="Arial"/>
      <family val="2"/>
    </font>
    <font>
      <b/>
      <u/>
      <sz val="11"/>
      <color theme="4" tint="-0.499984740745262"/>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4" tint="-0.499984740745262"/>
        <bgColor indexed="64"/>
      </patternFill>
    </fill>
    <fill>
      <patternFill patternType="solid">
        <fgColor rgb="FF92D050"/>
        <bgColor indexed="64"/>
      </patternFill>
    </fill>
    <fill>
      <patternFill patternType="solid">
        <fgColor theme="0" tint="-0.149998474074526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style="medium">
        <color theme="4" tint="-0.499984740745262"/>
      </left>
      <right style="medium">
        <color theme="4" tint="-0.499984740745262"/>
      </right>
      <top/>
      <bottom/>
      <diagonal/>
    </border>
    <border>
      <left/>
      <right style="medium">
        <color theme="3" tint="-0.499984740745262"/>
      </right>
      <top/>
      <bottom/>
      <diagonal/>
    </border>
    <border>
      <left style="medium">
        <color theme="1" tint="4.9989318521683403E-2"/>
      </left>
      <right style="thin">
        <color theme="1" tint="4.9989318521683403E-2"/>
      </right>
      <top style="medium">
        <color theme="1" tint="4.9989318521683403E-2"/>
      </top>
      <bottom style="thin">
        <color theme="1" tint="4.9989318521683403E-2"/>
      </bottom>
      <diagonal/>
    </border>
    <border>
      <left style="thin">
        <color theme="1" tint="4.9989318521683403E-2"/>
      </left>
      <right style="thin">
        <color theme="1" tint="4.9989318521683403E-2"/>
      </right>
      <top style="medium">
        <color theme="1" tint="4.9989318521683403E-2"/>
      </top>
      <bottom style="thin">
        <color theme="1" tint="4.9989318521683403E-2"/>
      </bottom>
      <diagonal/>
    </border>
    <border>
      <left style="thin">
        <color theme="1" tint="4.9989318521683403E-2"/>
      </left>
      <right style="medium">
        <color theme="1" tint="4.9989318521683403E-2"/>
      </right>
      <top style="medium">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top style="medium">
        <color theme="1" tint="4.9989318521683403E-2"/>
      </top>
      <bottom style="thin">
        <color theme="1" tint="4.9989318521683403E-2"/>
      </bottom>
      <diagonal/>
    </border>
    <border>
      <left style="medium">
        <color theme="1" tint="4.9989318521683403E-2"/>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medium">
        <color theme="1" tint="4.9989318521683403E-2"/>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top style="thin">
        <color theme="1" tint="4.9989318521683403E-2"/>
      </top>
      <bottom style="medium">
        <color theme="1" tint="4.9989318521683403E-2"/>
      </bottom>
      <diagonal/>
    </border>
    <border>
      <left/>
      <right style="thin">
        <color theme="1" tint="4.9989318521683403E-2"/>
      </right>
      <top style="thin">
        <color theme="1" tint="4.9989318521683403E-2"/>
      </top>
      <bottom style="medium">
        <color theme="1" tint="4.9989318521683403E-2"/>
      </bottom>
      <diagonal/>
    </border>
    <border>
      <left/>
      <right style="thin">
        <color theme="1" tint="4.9989318521683403E-2"/>
      </right>
      <top style="medium">
        <color theme="1" tint="4.9989318521683403E-2"/>
      </top>
      <bottom style="thin">
        <color theme="1" tint="4.9989318521683403E-2"/>
      </bottom>
      <diagonal/>
    </border>
    <border>
      <left/>
      <right style="thick">
        <color theme="1" tint="4.9989318521683403E-2"/>
      </right>
      <top/>
      <bottom/>
      <diagonal/>
    </border>
    <border>
      <left/>
      <right/>
      <top/>
      <bottom style="thick">
        <color theme="1" tint="4.9989318521683403E-2"/>
      </bottom>
      <diagonal/>
    </border>
    <border>
      <left/>
      <right style="thick">
        <color theme="1" tint="4.9989318521683403E-2"/>
      </right>
      <top style="thick">
        <color theme="1" tint="4.9989318521683403E-2"/>
      </top>
      <bottom/>
      <diagonal/>
    </border>
    <border>
      <left style="thick">
        <color theme="1" tint="4.9989318521683403E-2"/>
      </left>
      <right/>
      <top/>
      <bottom style="thick">
        <color theme="1" tint="4.9989318521683403E-2"/>
      </bottom>
      <diagonal/>
    </border>
    <border>
      <left/>
      <right/>
      <top/>
      <bottom style="medium">
        <color theme="1" tint="4.9989318521683403E-2"/>
      </bottom>
      <diagonal/>
    </border>
    <border>
      <left/>
      <right style="thick">
        <color theme="1" tint="4.9989318521683403E-2"/>
      </right>
      <top/>
      <bottom style="thick">
        <color indexed="64"/>
      </bottom>
      <diagonal/>
    </border>
    <border>
      <left style="medium">
        <color theme="3" tint="-0.499984740745262"/>
      </left>
      <right style="medium">
        <color theme="3" tint="-0.499984740745262"/>
      </right>
      <top/>
      <bottom/>
      <diagonal/>
    </border>
    <border>
      <left style="medium">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top style="thin">
        <color theme="1" tint="4.9989318521683403E-2"/>
      </top>
      <bottom/>
      <diagonal/>
    </border>
    <border>
      <left style="medium">
        <color theme="3" tint="-0.499984740745262"/>
      </left>
      <right style="thin">
        <color theme="1" tint="4.9989318521683403E-2"/>
      </right>
      <top style="medium">
        <color theme="3" tint="-0.499984740745262"/>
      </top>
      <bottom style="thin">
        <color theme="1" tint="4.9989318521683403E-2"/>
      </bottom>
      <diagonal/>
    </border>
    <border>
      <left style="thin">
        <color theme="1" tint="4.9989318521683403E-2"/>
      </left>
      <right style="thin">
        <color theme="1" tint="4.9989318521683403E-2"/>
      </right>
      <top style="medium">
        <color theme="3" tint="-0.499984740745262"/>
      </top>
      <bottom style="thin">
        <color theme="1" tint="4.9989318521683403E-2"/>
      </bottom>
      <diagonal/>
    </border>
    <border>
      <left style="thin">
        <color theme="1" tint="4.9989318521683403E-2"/>
      </left>
      <right/>
      <top style="medium">
        <color theme="3" tint="-0.499984740745262"/>
      </top>
      <bottom style="thin">
        <color theme="1" tint="4.9989318521683403E-2"/>
      </bottom>
      <diagonal/>
    </border>
    <border>
      <left/>
      <right style="thin">
        <color theme="1" tint="4.9989318521683403E-2"/>
      </right>
      <top style="medium">
        <color theme="3" tint="-0.499984740745262"/>
      </top>
      <bottom style="thin">
        <color theme="1" tint="4.9989318521683403E-2"/>
      </bottom>
      <diagonal/>
    </border>
    <border>
      <left style="medium">
        <color theme="3" tint="-0.499984740745262"/>
      </left>
      <right style="thin">
        <color theme="1" tint="4.9989318521683403E-2"/>
      </right>
      <top style="thin">
        <color theme="1" tint="4.9989318521683403E-2"/>
      </top>
      <bottom style="medium">
        <color theme="3" tint="-0.499984740745262"/>
      </bottom>
      <diagonal/>
    </border>
    <border>
      <left style="thin">
        <color theme="1" tint="4.9989318521683403E-2"/>
      </left>
      <right style="thin">
        <color theme="1" tint="4.9989318521683403E-2"/>
      </right>
      <top style="thin">
        <color theme="1" tint="4.9989318521683403E-2"/>
      </top>
      <bottom style="medium">
        <color theme="3" tint="-0.499984740745262"/>
      </bottom>
      <diagonal/>
    </border>
    <border>
      <left style="thin">
        <color theme="1" tint="4.9989318521683403E-2"/>
      </left>
      <right/>
      <top style="thin">
        <color theme="1" tint="4.9989318521683403E-2"/>
      </top>
      <bottom style="medium">
        <color theme="3" tint="-0.499984740745262"/>
      </bottom>
      <diagonal/>
    </border>
    <border>
      <left/>
      <right style="thin">
        <color theme="1" tint="4.9989318521683403E-2"/>
      </right>
      <top style="thin">
        <color theme="1" tint="4.9989318521683403E-2"/>
      </top>
      <bottom style="medium">
        <color theme="3" tint="-0.499984740745262"/>
      </bottom>
      <diagonal/>
    </border>
    <border>
      <left style="thin">
        <color theme="1" tint="4.9989318521683403E-2"/>
      </left>
      <right/>
      <top/>
      <bottom style="medium">
        <color theme="3" tint="-0.499984740745262"/>
      </bottom>
      <diagonal/>
    </border>
    <border>
      <left/>
      <right style="medium">
        <color theme="3" tint="-0.499984740745262"/>
      </right>
      <top/>
      <bottom style="medium">
        <color theme="3" tint="-0.499984740745262"/>
      </bottom>
      <diagonal/>
    </border>
    <border>
      <left/>
      <right/>
      <top/>
      <bottom style="medium">
        <color theme="4" tint="-0.499984740745262"/>
      </bottom>
      <diagonal/>
    </border>
    <border>
      <left style="thick">
        <color theme="1" tint="4.9989318521683403E-2"/>
      </left>
      <right/>
      <top/>
      <bottom/>
      <diagonal/>
    </border>
    <border>
      <left style="thick">
        <color theme="1" tint="4.9989318521683403E-2"/>
      </left>
      <right/>
      <top style="thick">
        <color theme="1" tint="4.9989318521683403E-2"/>
      </top>
      <bottom/>
      <diagonal/>
    </border>
    <border>
      <left/>
      <right/>
      <top style="thick">
        <color theme="1" tint="4.9989318521683403E-2"/>
      </top>
      <bottom/>
      <diagonal/>
    </border>
  </borders>
  <cellStyleXfs count="1">
    <xf numFmtId="0" fontId="0" fillId="0" borderId="0"/>
  </cellStyleXfs>
  <cellXfs count="242">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2" fillId="0" borderId="7" xfId="0" applyFont="1" applyBorder="1" applyAlignment="1"/>
    <xf numFmtId="0" fontId="6" fillId="0" borderId="0" xfId="0" applyFont="1" applyAlignment="1">
      <alignment horizontal="left" vertical="center"/>
    </xf>
    <xf numFmtId="0" fontId="10" fillId="0" borderId="6" xfId="0" applyFont="1" applyFill="1" applyBorder="1" applyAlignment="1">
      <alignment horizontal="left" vertical="center"/>
    </xf>
    <xf numFmtId="0" fontId="1" fillId="0" borderId="8" xfId="0" applyFont="1" applyBorder="1" applyAlignment="1">
      <alignment horizontal="center" vertical="center"/>
    </xf>
    <xf numFmtId="0" fontId="9" fillId="0" borderId="0" xfId="0" applyFont="1" applyAlignment="1">
      <alignment vertical="center"/>
    </xf>
    <xf numFmtId="0" fontId="11" fillId="0" borderId="0" xfId="0" applyFont="1" applyAlignment="1">
      <alignment horizontal="center" vertical="center"/>
    </xf>
    <xf numFmtId="1" fontId="1" fillId="0" borderId="0" xfId="0" applyNumberFormat="1" applyFont="1" applyAlignment="1">
      <alignment horizontal="center" vertical="center"/>
    </xf>
    <xf numFmtId="167" fontId="4" fillId="0" borderId="0" xfId="0" applyNumberFormat="1" applyFont="1" applyFill="1" applyBorder="1" applyAlignment="1">
      <alignment vertical="center"/>
    </xf>
    <xf numFmtId="1"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2" fillId="2" borderId="11" xfId="0" applyFont="1" applyFill="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9" xfId="0" applyFont="1" applyBorder="1" applyAlignment="1">
      <alignment horizontal="center" vertical="center"/>
    </xf>
    <xf numFmtId="2"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2" fontId="1" fillId="0" borderId="9"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Border="1" applyAlignment="1">
      <alignment horizontal="center" vertical="center"/>
    </xf>
    <xf numFmtId="0" fontId="12" fillId="2" borderId="15" xfId="0" applyFont="1" applyFill="1" applyBorder="1" applyAlignment="1">
      <alignment horizontal="center" vertical="center"/>
    </xf>
    <xf numFmtId="0" fontId="3" fillId="0" borderId="7" xfId="0" applyFont="1" applyBorder="1" applyAlignment="1">
      <alignment horizontal="right"/>
    </xf>
    <xf numFmtId="166" fontId="5" fillId="0" borderId="0" xfId="0" applyNumberFormat="1" applyFont="1" applyAlignment="1">
      <alignment horizontal="center" vertical="center"/>
    </xf>
    <xf numFmtId="0" fontId="10" fillId="0" borderId="0" xfId="0" applyFont="1" applyAlignment="1">
      <alignment horizontal="left" vertical="center" indent="1"/>
    </xf>
    <xf numFmtId="167" fontId="6" fillId="0" borderId="6" xfId="0" applyNumberFormat="1" applyFont="1" applyFill="1" applyBorder="1" applyAlignment="1">
      <alignment horizontal="center" vertical="center"/>
    </xf>
    <xf numFmtId="168" fontId="3" fillId="4" borderId="0" xfId="0" applyNumberFormat="1" applyFont="1" applyFill="1" applyAlignment="1">
      <alignment horizontal="center" vertical="center"/>
    </xf>
    <xf numFmtId="0" fontId="2" fillId="0" borderId="20" xfId="0" applyFont="1" applyBorder="1" applyAlignment="1">
      <alignment horizontal="center" vertical="center"/>
    </xf>
    <xf numFmtId="169" fontId="1" fillId="0" borderId="0" xfId="0" applyNumberFormat="1" applyFont="1" applyAlignment="1">
      <alignment horizontal="center" vertical="center"/>
    </xf>
    <xf numFmtId="169" fontId="1" fillId="0" borderId="9" xfId="0" applyNumberFormat="1" applyFont="1" applyBorder="1" applyAlignment="1">
      <alignment horizontal="center" vertical="center"/>
    </xf>
    <xf numFmtId="164" fontId="1" fillId="0" borderId="9"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7" fillId="0" borderId="23" xfId="0" applyFont="1" applyBorder="1" applyAlignment="1">
      <alignment textRotation="90"/>
    </xf>
    <xf numFmtId="0" fontId="6" fillId="0" borderId="0" xfId="0" applyFont="1" applyAlignment="1">
      <alignment vertical="center"/>
    </xf>
    <xf numFmtId="0" fontId="8" fillId="0" borderId="23" xfId="0" applyFont="1" applyBorder="1" applyAlignment="1">
      <alignment vertical="top" textRotation="90"/>
    </xf>
    <xf numFmtId="0" fontId="10" fillId="0" borderId="0" xfId="0" applyFont="1" applyAlignment="1">
      <alignment vertical="center"/>
    </xf>
    <xf numFmtId="166" fontId="5" fillId="0" borderId="23" xfId="0" applyNumberFormat="1" applyFont="1" applyBorder="1" applyAlignment="1">
      <alignment horizontal="center" vertical="center"/>
    </xf>
    <xf numFmtId="0" fontId="10" fillId="0" borderId="28" xfId="0" applyFont="1" applyFill="1" applyBorder="1" applyAlignment="1">
      <alignment horizontal="left" vertical="center"/>
    </xf>
    <xf numFmtId="0" fontId="10" fillId="0" borderId="0" xfId="0" applyFont="1" applyAlignment="1">
      <alignment horizontal="left" vertical="center" indent="5"/>
    </xf>
    <xf numFmtId="0" fontId="10" fillId="0" borderId="23" xfId="0" applyFont="1" applyBorder="1" applyAlignment="1">
      <alignment horizontal="left" vertical="center" indent="5"/>
    </xf>
    <xf numFmtId="0" fontId="10" fillId="0" borderId="6" xfId="0" applyFont="1" applyFill="1" applyBorder="1" applyAlignment="1">
      <alignment horizontal="right" vertical="center" indent="1"/>
    </xf>
    <xf numFmtId="0" fontId="5" fillId="0" borderId="0" xfId="0" applyFont="1" applyAlignment="1">
      <alignment horizontal="center" vertical="center"/>
    </xf>
    <xf numFmtId="1" fontId="1" fillId="0" borderId="29"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 fillId="0" borderId="0" xfId="0" applyFont="1" applyAlignment="1">
      <alignment horizontal="left" vertical="center"/>
    </xf>
    <xf numFmtId="0" fontId="5" fillId="0" borderId="0" xfId="0" applyFont="1" applyAlignment="1">
      <alignment horizontal="left" vertical="center" indent="1"/>
    </xf>
    <xf numFmtId="0" fontId="1" fillId="0" borderId="0" xfId="0" applyFont="1" applyAlignment="1">
      <alignment horizontal="left" vertical="center" indent="1"/>
    </xf>
    <xf numFmtId="0" fontId="5" fillId="0" borderId="0" xfId="0" applyFont="1" applyBorder="1" applyAlignment="1">
      <alignment horizontal="center" vertical="center"/>
    </xf>
    <xf numFmtId="169" fontId="1" fillId="0" borderId="0" xfId="0" applyNumberFormat="1" applyFont="1" applyBorder="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5" fillId="0" borderId="0" xfId="0" applyFont="1" applyBorder="1" applyAlignment="1">
      <alignment horizontal="left" vertical="center" indent="1"/>
    </xf>
    <xf numFmtId="171" fontId="7" fillId="0" borderId="23" xfId="0" applyNumberFormat="1" applyFont="1" applyFill="1" applyBorder="1" applyAlignment="1"/>
    <xf numFmtId="0" fontId="2" fillId="5" borderId="0" xfId="0" applyFont="1" applyFill="1" applyAlignment="1">
      <alignment horizontal="right" vertical="center"/>
    </xf>
    <xf numFmtId="171" fontId="2" fillId="5" borderId="0" xfId="0" applyNumberFormat="1" applyFont="1" applyFill="1" applyAlignment="1">
      <alignment horizontal="center" vertical="center"/>
    </xf>
    <xf numFmtId="0" fontId="2" fillId="0" borderId="43" xfId="0" applyFont="1" applyBorder="1" applyAlignment="1">
      <alignment vertical="center"/>
    </xf>
    <xf numFmtId="0" fontId="2" fillId="0" borderId="0" xfId="0" applyFont="1" applyBorder="1" applyAlignment="1">
      <alignment vertical="center"/>
    </xf>
    <xf numFmtId="0" fontId="1" fillId="0" borderId="29" xfId="0" applyFont="1" applyBorder="1" applyAlignment="1">
      <alignment horizontal="center" vertical="center"/>
    </xf>
    <xf numFmtId="0" fontId="2" fillId="0" borderId="9" xfId="0" applyFont="1" applyBorder="1" applyAlignment="1">
      <alignment horizontal="center" vertical="center"/>
    </xf>
    <xf numFmtId="0" fontId="16" fillId="0" borderId="29" xfId="0" applyFont="1" applyBorder="1" applyAlignment="1">
      <alignment horizontal="center" vertical="center"/>
    </xf>
    <xf numFmtId="171" fontId="1" fillId="0"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2" fillId="0" borderId="29" xfId="0" applyFont="1" applyBorder="1" applyAlignment="1">
      <alignment horizontal="center" vertical="center"/>
    </xf>
    <xf numFmtId="170" fontId="1" fillId="0" borderId="29" xfId="0" applyNumberFormat="1" applyFont="1" applyBorder="1" applyAlignment="1">
      <alignment horizontal="center" vertical="center"/>
    </xf>
    <xf numFmtId="0" fontId="2" fillId="0" borderId="0" xfId="0" applyFont="1" applyBorder="1" applyAlignment="1">
      <alignment horizontal="center" vertical="center"/>
    </xf>
    <xf numFmtId="49" fontId="20"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16" fillId="0" borderId="0" xfId="0" applyFont="1" applyBorder="1" applyAlignment="1">
      <alignment horizontal="center" vertical="center"/>
    </xf>
    <xf numFmtId="2" fontId="1" fillId="0" borderId="29" xfId="0" applyNumberFormat="1" applyFont="1" applyBorder="1" applyAlignment="1">
      <alignment horizontal="center" vertical="center"/>
    </xf>
    <xf numFmtId="0" fontId="16" fillId="0" borderId="0" xfId="0" applyFont="1" applyAlignment="1">
      <alignment horizontal="left" vertical="center" indent="2"/>
    </xf>
    <xf numFmtId="2" fontId="3" fillId="0" borderId="0" xfId="0" applyNumberFormat="1" applyFont="1" applyAlignment="1">
      <alignment horizontal="center" vertical="center"/>
    </xf>
    <xf numFmtId="0" fontId="2" fillId="0" borderId="0" xfId="0" applyFont="1" applyFill="1" applyAlignment="1">
      <alignment horizontal="right" vertical="center"/>
    </xf>
    <xf numFmtId="171" fontId="7" fillId="0" borderId="0" xfId="0" applyNumberFormat="1" applyFont="1" applyFill="1" applyBorder="1" applyAlignment="1"/>
    <xf numFmtId="0" fontId="1" fillId="0" borderId="0" xfId="0" applyFont="1" applyFill="1" applyAlignment="1">
      <alignment horizontal="center" vertical="center"/>
    </xf>
    <xf numFmtId="0" fontId="7" fillId="0" borderId="23" xfId="0" applyFont="1" applyFill="1" applyBorder="1" applyAlignment="1">
      <alignment textRotation="90"/>
    </xf>
    <xf numFmtId="0" fontId="8" fillId="0" borderId="23" xfId="0" applyFont="1" applyFill="1" applyBorder="1" applyAlignment="1">
      <alignment vertical="top" textRotation="90"/>
    </xf>
    <xf numFmtId="0" fontId="10" fillId="0" borderId="23" xfId="0" applyFont="1" applyFill="1" applyBorder="1" applyAlignment="1">
      <alignment horizontal="left" vertical="center" indent="5"/>
    </xf>
    <xf numFmtId="0" fontId="2" fillId="0" borderId="7" xfId="0" applyFont="1" applyFill="1" applyBorder="1" applyAlignment="1"/>
    <xf numFmtId="0" fontId="1" fillId="0" borderId="25" xfId="0" applyFont="1" applyFill="1" applyBorder="1" applyAlignment="1">
      <alignment horizontal="center" vertical="center"/>
    </xf>
    <xf numFmtId="2" fontId="2" fillId="0" borderId="0" xfId="0" applyNumberFormat="1" applyFont="1" applyAlignment="1"/>
    <xf numFmtId="2" fontId="2" fillId="0" borderId="44" xfId="0" applyNumberFormat="1" applyFont="1" applyBorder="1" applyAlignment="1">
      <alignment vertical="center"/>
    </xf>
    <xf numFmtId="2" fontId="2" fillId="0" borderId="0" xfId="0" applyNumberFormat="1" applyFont="1" applyAlignment="1">
      <alignment vertical="center"/>
    </xf>
    <xf numFmtId="2" fontId="2" fillId="0" borderId="0" xfId="0" applyNumberFormat="1" applyFont="1" applyFill="1" applyBorder="1" applyAlignment="1"/>
    <xf numFmtId="2" fontId="2" fillId="0" borderId="0" xfId="0" applyNumberFormat="1" applyFont="1" applyBorder="1" applyAlignment="1"/>
    <xf numFmtId="0" fontId="3" fillId="0" borderId="44" xfId="0" applyFont="1" applyBorder="1" applyAlignment="1">
      <alignment horizontal="right"/>
    </xf>
    <xf numFmtId="0" fontId="2" fillId="0" borderId="0" xfId="0" applyFont="1" applyBorder="1" applyAlignment="1"/>
    <xf numFmtId="2" fontId="22" fillId="0" borderId="44" xfId="0" applyNumberFormat="1" applyFont="1" applyBorder="1" applyAlignment="1">
      <alignment vertical="center" textRotation="90"/>
    </xf>
    <xf numFmtId="2" fontId="22" fillId="0" borderId="26" xfId="0" applyNumberFormat="1" applyFont="1" applyBorder="1" applyAlignment="1">
      <alignment vertical="center" textRotation="90"/>
    </xf>
    <xf numFmtId="0" fontId="22" fillId="0" borderId="0" xfId="0" applyFont="1" applyBorder="1" applyAlignment="1">
      <alignment vertical="center"/>
    </xf>
    <xf numFmtId="0" fontId="22" fillId="0" borderId="24" xfId="0" applyFont="1" applyBorder="1" applyAlignment="1">
      <alignment vertical="center"/>
    </xf>
    <xf numFmtId="0" fontId="22" fillId="0" borderId="44" xfId="0" applyFont="1" applyFill="1" applyBorder="1" applyAlignment="1">
      <alignment vertical="center"/>
    </xf>
    <xf numFmtId="0" fontId="22" fillId="0" borderId="0" xfId="0" applyFont="1" applyFill="1" applyBorder="1" applyAlignment="1">
      <alignment vertical="center"/>
    </xf>
    <xf numFmtId="0" fontId="22" fillId="0" borderId="23" xfId="0" applyFont="1" applyFill="1" applyBorder="1" applyAlignment="1">
      <alignment vertical="center"/>
    </xf>
    <xf numFmtId="2" fontId="22" fillId="0" borderId="0" xfId="0" applyNumberFormat="1" applyFont="1" applyFill="1" applyBorder="1" applyAlignment="1">
      <alignment horizontal="left" indent="1"/>
    </xf>
    <xf numFmtId="2" fontId="22" fillId="0" borderId="0" xfId="0" applyNumberFormat="1" applyFont="1" applyBorder="1" applyAlignment="1">
      <alignment vertical="center"/>
    </xf>
    <xf numFmtId="2" fontId="22" fillId="0" borderId="23" xfId="0" applyNumberFormat="1" applyFont="1" applyBorder="1" applyAlignment="1">
      <alignment vertical="center" textRotation="90"/>
    </xf>
    <xf numFmtId="1" fontId="10" fillId="0" borderId="6" xfId="0" applyNumberFormat="1" applyFont="1" applyFill="1" applyBorder="1" applyAlignment="1">
      <alignment horizontal="right" vertical="center" indent="1"/>
    </xf>
    <xf numFmtId="1" fontId="10" fillId="0" borderId="28" xfId="0" applyNumberFormat="1" applyFont="1" applyFill="1" applyBorder="1" applyAlignment="1">
      <alignment horizontal="left" vertical="center"/>
    </xf>
    <xf numFmtId="1" fontId="10" fillId="0" borderId="6" xfId="0" applyNumberFormat="1" applyFont="1" applyFill="1" applyBorder="1" applyAlignment="1">
      <alignment horizontal="left" vertical="center" indent="1"/>
    </xf>
    <xf numFmtId="2" fontId="3" fillId="0" borderId="0" xfId="0" applyNumberFormat="1" applyFont="1" applyBorder="1" applyAlignment="1">
      <alignment vertical="center"/>
    </xf>
    <xf numFmtId="0" fontId="12" fillId="2" borderId="15" xfId="0" applyFont="1" applyFill="1" applyBorder="1" applyAlignment="1">
      <alignment horizontal="center" vertical="center"/>
    </xf>
    <xf numFmtId="0" fontId="12" fillId="2" borderId="11" xfId="0" applyFont="1" applyFill="1" applyBorder="1" applyAlignment="1">
      <alignment horizontal="center" vertical="center"/>
    </xf>
    <xf numFmtId="0" fontId="2" fillId="0" borderId="31" xfId="0" applyFont="1" applyBorder="1" applyAlignment="1">
      <alignment horizontal="center" vertical="center"/>
    </xf>
    <xf numFmtId="2" fontId="3" fillId="0" borderId="0" xfId="0" applyNumberFormat="1" applyFont="1" applyBorder="1" applyAlignment="1">
      <alignment horizontal="center" vertical="center"/>
    </xf>
    <xf numFmtId="0" fontId="3" fillId="0" borderId="0" xfId="0" applyFont="1" applyBorder="1" applyAlignment="1">
      <alignment horizontal="right"/>
    </xf>
    <xf numFmtId="166" fontId="5" fillId="0" borderId="0" xfId="0" applyNumberFormat="1" applyFont="1" applyBorder="1" applyAlignment="1">
      <alignment horizontal="center" vertical="center"/>
    </xf>
    <xf numFmtId="0" fontId="7" fillId="0" borderId="0" xfId="0" applyFont="1" applyBorder="1" applyAlignment="1">
      <alignment textRotation="90"/>
    </xf>
    <xf numFmtId="0" fontId="8" fillId="0" borderId="0" xfId="0" applyFont="1" applyBorder="1" applyAlignment="1">
      <alignment vertical="top" textRotation="90"/>
    </xf>
    <xf numFmtId="0" fontId="10" fillId="0" borderId="0" xfId="0" applyFont="1" applyBorder="1" applyAlignment="1">
      <alignment horizontal="left" vertical="center" indent="5"/>
    </xf>
    <xf numFmtId="1" fontId="10" fillId="0" borderId="28" xfId="0" applyNumberFormat="1" applyFont="1" applyFill="1" applyBorder="1" applyAlignment="1">
      <alignment horizontal="left" vertical="center" indent="1"/>
    </xf>
    <xf numFmtId="1" fontId="1" fillId="0" borderId="8" xfId="0" applyNumberFormat="1" applyFont="1" applyBorder="1" applyAlignment="1">
      <alignment horizontal="center" vertical="center"/>
    </xf>
    <xf numFmtId="1" fontId="1" fillId="0" borderId="0" xfId="0" applyNumberFormat="1" applyFont="1" applyBorder="1" applyAlignment="1">
      <alignment horizontal="center" vertical="center"/>
    </xf>
    <xf numFmtId="0" fontId="16" fillId="0" borderId="8" xfId="0" applyFont="1" applyBorder="1" applyAlignment="1">
      <alignment horizontal="center" vertical="center"/>
    </xf>
    <xf numFmtId="0" fontId="5" fillId="0" borderId="0" xfId="0" applyFont="1" applyBorder="1" applyAlignment="1">
      <alignment horizontal="left" vertical="center"/>
    </xf>
    <xf numFmtId="0" fontId="1" fillId="0" borderId="45" xfId="0" applyFont="1" applyBorder="1" applyAlignment="1">
      <alignment horizontal="center" vertical="center"/>
    </xf>
    <xf numFmtId="0" fontId="2" fillId="0" borderId="46" xfId="0" applyFont="1" applyFill="1" applyBorder="1" applyAlignment="1">
      <alignment horizontal="right" vertical="center"/>
    </xf>
    <xf numFmtId="171" fontId="2" fillId="0" borderId="25" xfId="0" applyNumberFormat="1" applyFont="1" applyFill="1" applyBorder="1" applyAlignment="1">
      <alignment horizontal="center" vertical="center"/>
    </xf>
    <xf numFmtId="171" fontId="2" fillId="5" borderId="0" xfId="0" applyNumberFormat="1" applyFont="1" applyFill="1" applyBorder="1" applyAlignment="1">
      <alignment horizontal="center" vertical="center"/>
    </xf>
    <xf numFmtId="170" fontId="1" fillId="0" borderId="0" xfId="0" applyNumberFormat="1" applyFont="1" applyBorder="1" applyAlignment="1">
      <alignment horizontal="center" vertical="center"/>
    </xf>
    <xf numFmtId="2" fontId="2" fillId="0" borderId="0" xfId="0" applyNumberFormat="1" applyFont="1" applyBorder="1" applyAlignment="1">
      <alignment vertical="center"/>
    </xf>
    <xf numFmtId="2" fontId="22" fillId="0" borderId="0" xfId="0" applyNumberFormat="1" applyFont="1" applyBorder="1" applyAlignment="1">
      <alignment vertical="center" textRotation="90"/>
    </xf>
    <xf numFmtId="0" fontId="1" fillId="0" borderId="24" xfId="0" applyFont="1" applyBorder="1" applyAlignment="1">
      <alignment horizontal="center" vertical="center"/>
    </xf>
    <xf numFmtId="0" fontId="1" fillId="0" borderId="44" xfId="0" applyFont="1" applyBorder="1" applyAlignment="1">
      <alignment horizontal="center" vertical="center"/>
    </xf>
    <xf numFmtId="0" fontId="10" fillId="0" borderId="0" xfId="0" applyFont="1" applyFill="1" applyBorder="1" applyAlignment="1">
      <alignment horizontal="left" vertical="center"/>
    </xf>
    <xf numFmtId="0" fontId="2"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2" fillId="0" borderId="0" xfId="0" applyFont="1" applyFill="1" applyBorder="1" applyAlignment="1"/>
    <xf numFmtId="2" fontId="22" fillId="0" borderId="0" xfId="0" applyNumberFormat="1" applyFont="1" applyBorder="1" applyAlignment="1">
      <alignment textRotation="90"/>
    </xf>
    <xf numFmtId="0" fontId="22" fillId="0" borderId="46" xfId="0" applyFont="1" applyBorder="1" applyAlignment="1">
      <alignment vertical="center" textRotation="90"/>
    </xf>
    <xf numFmtId="0" fontId="22" fillId="0" borderId="0" xfId="0" applyFont="1" applyBorder="1" applyAlignment="1">
      <alignment vertical="center" textRotation="90"/>
    </xf>
    <xf numFmtId="0" fontId="1" fillId="0" borderId="26" xfId="0" applyFont="1" applyFill="1" applyBorder="1" applyAlignment="1">
      <alignment horizontal="center" vertical="center"/>
    </xf>
    <xf numFmtId="167" fontId="6" fillId="0" borderId="0" xfId="0" applyNumberFormat="1" applyFont="1" applyFill="1" applyBorder="1" applyAlignment="1">
      <alignment horizontal="center" vertical="center"/>
    </xf>
    <xf numFmtId="171" fontId="2" fillId="5" borderId="23" xfId="0" applyNumberFormat="1" applyFont="1" applyFill="1" applyBorder="1" applyAlignment="1">
      <alignment horizontal="center"/>
    </xf>
    <xf numFmtId="171" fontId="2" fillId="5" borderId="0" xfId="0" applyNumberFormat="1" applyFont="1" applyFill="1" applyBorder="1" applyAlignment="1">
      <alignment horizontal="center"/>
    </xf>
    <xf numFmtId="2" fontId="3" fillId="0" borderId="1" xfId="0" applyNumberFormat="1" applyFont="1" applyBorder="1" applyAlignment="1" applyProtection="1">
      <alignment horizontal="center" vertical="center"/>
      <protection locked="0"/>
    </xf>
    <xf numFmtId="166" fontId="5" fillId="0" borderId="0" xfId="0" applyNumberFormat="1" applyFont="1" applyAlignment="1" applyProtection="1">
      <alignment horizontal="center" vertical="center"/>
      <protection locked="0"/>
    </xf>
    <xf numFmtId="0" fontId="22" fillId="0" borderId="44" xfId="0" applyFont="1" applyBorder="1" applyAlignment="1">
      <alignment horizontal="right" vertical="center" textRotation="90"/>
    </xf>
    <xf numFmtId="2" fontId="22" fillId="0" borderId="23" xfId="0" applyNumberFormat="1" applyFont="1" applyBorder="1" applyAlignment="1">
      <alignment horizontal="left" vertical="top" textRotation="90"/>
    </xf>
    <xf numFmtId="2" fontId="3" fillId="0" borderId="0" xfId="0" applyNumberFormat="1" applyFont="1" applyBorder="1" applyAlignment="1">
      <alignment vertical="center"/>
    </xf>
    <xf numFmtId="0" fontId="22" fillId="0" borderId="0" xfId="0" applyFont="1" applyFill="1" applyBorder="1" applyAlignment="1">
      <alignment horizontal="center" vertical="center"/>
    </xf>
    <xf numFmtId="2" fontId="22" fillId="0" borderId="23" xfId="0" applyNumberFormat="1" applyFont="1" applyBorder="1" applyAlignment="1">
      <alignment horizontal="center" vertical="center" textRotation="90"/>
    </xf>
    <xf numFmtId="2" fontId="22" fillId="0" borderId="23" xfId="0" applyNumberFormat="1" applyFont="1" applyBorder="1" applyAlignment="1">
      <alignment horizontal="center" textRotation="90"/>
    </xf>
    <xf numFmtId="2" fontId="22" fillId="0" borderId="44" xfId="0" applyNumberFormat="1" applyFont="1" applyBorder="1" applyAlignment="1">
      <alignment horizontal="left" vertical="center" indent="1"/>
    </xf>
    <xf numFmtId="2" fontId="22" fillId="0" borderId="0" xfId="0" applyNumberFormat="1" applyFont="1" applyBorder="1" applyAlignment="1">
      <alignment horizontal="left" vertical="center" indent="1"/>
    </xf>
    <xf numFmtId="2" fontId="3" fillId="0" borderId="0" xfId="0" applyNumberFormat="1" applyFont="1" applyBorder="1" applyAlignment="1">
      <alignment horizontal="right" vertical="center" indent="2"/>
    </xf>
    <xf numFmtId="0" fontId="22" fillId="0" borderId="23" xfId="0" applyFont="1" applyBorder="1" applyAlignment="1">
      <alignment horizontal="left" vertical="top" textRotation="90"/>
    </xf>
    <xf numFmtId="0" fontId="22" fillId="0" borderId="45" xfId="0" applyFont="1" applyBorder="1" applyAlignment="1">
      <alignment horizontal="center" vertical="center" textRotation="90"/>
    </xf>
    <xf numFmtId="0" fontId="22" fillId="0" borderId="44" xfId="0" applyFont="1" applyBorder="1" applyAlignment="1">
      <alignment horizontal="center" vertical="center" textRotation="90"/>
    </xf>
    <xf numFmtId="2" fontId="3" fillId="0" borderId="0" xfId="0" applyNumberFormat="1" applyFont="1" applyBorder="1" applyAlignment="1">
      <alignment horizontal="right" vertical="center" indent="1"/>
    </xf>
    <xf numFmtId="2" fontId="22" fillId="0" borderId="0" xfId="0" applyNumberFormat="1" applyFont="1" applyBorder="1" applyAlignment="1">
      <alignment horizontal="left" vertical="center" textRotation="90"/>
    </xf>
    <xf numFmtId="2" fontId="22" fillId="0" borderId="23" xfId="0" applyNumberFormat="1" applyFont="1" applyBorder="1" applyAlignment="1">
      <alignment horizontal="left" vertical="center" textRotation="90"/>
    </xf>
    <xf numFmtId="0" fontId="14" fillId="0" borderId="0" xfId="0" applyFont="1" applyAlignment="1">
      <alignment horizontal="left" vertical="center"/>
    </xf>
    <xf numFmtId="2" fontId="22" fillId="0" borderId="44" xfId="0" applyNumberFormat="1" applyFont="1" applyBorder="1" applyAlignment="1">
      <alignment horizontal="left" vertical="center" indent="2"/>
    </xf>
    <xf numFmtId="2" fontId="22" fillId="0" borderId="0" xfId="0" applyNumberFormat="1" applyFont="1" applyAlignment="1">
      <alignment horizontal="left" vertical="center" indent="2"/>
    </xf>
    <xf numFmtId="2" fontId="22" fillId="0" borderId="0" xfId="0" applyNumberFormat="1" applyFont="1" applyBorder="1" applyAlignment="1">
      <alignment horizontal="right" indent="3"/>
    </xf>
    <xf numFmtId="2" fontId="22" fillId="0" borderId="0" xfId="0" applyNumberFormat="1" applyFont="1" applyFill="1" applyBorder="1" applyAlignment="1">
      <alignment horizontal="left" indent="1"/>
    </xf>
    <xf numFmtId="0" fontId="12" fillId="2" borderId="33"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164" fontId="2" fillId="0" borderId="37" xfId="0" applyNumberFormat="1" applyFont="1" applyBorder="1" applyAlignment="1">
      <alignment horizontal="center" vertical="center"/>
    </xf>
    <xf numFmtId="164" fontId="2" fillId="0" borderId="38" xfId="0" applyNumberFormat="1" applyFont="1" applyBorder="1" applyAlignment="1">
      <alignment horizontal="center" vertical="center"/>
    </xf>
    <xf numFmtId="2" fontId="2" fillId="0" borderId="39" xfId="0" applyNumberFormat="1" applyFont="1" applyBorder="1" applyAlignment="1">
      <alignment horizontal="center" vertical="center"/>
    </xf>
    <xf numFmtId="2" fontId="2" fillId="0" borderId="40" xfId="0" applyNumberFormat="1" applyFont="1" applyBorder="1" applyAlignment="1">
      <alignment horizontal="center" vertical="center"/>
    </xf>
    <xf numFmtId="2" fontId="2" fillId="0" borderId="41" xfId="0" applyNumberFormat="1" applyFont="1" applyBorder="1" applyAlignment="1">
      <alignment horizontal="center" vertical="center"/>
    </xf>
    <xf numFmtId="2" fontId="2" fillId="0" borderId="42" xfId="0" applyNumberFormat="1"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12" fillId="2" borderId="10" xfId="0" applyFont="1" applyFill="1" applyBorder="1" applyAlignment="1">
      <alignment horizontal="center" vertical="center"/>
    </xf>
    <xf numFmtId="0" fontId="12" fillId="2"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23" xfId="0" applyFont="1" applyBorder="1" applyAlignment="1">
      <alignment horizontal="right" vertical="top" textRotation="90"/>
    </xf>
    <xf numFmtId="0" fontId="7" fillId="0" borderId="23" xfId="0" applyFont="1" applyBorder="1" applyAlignment="1">
      <alignment horizontal="right" textRotation="90"/>
    </xf>
    <xf numFmtId="173" fontId="3" fillId="0" borderId="0" xfId="0" applyNumberFormat="1" applyFont="1" applyFill="1" applyAlignment="1" applyProtection="1">
      <alignment horizontal="center" vertical="center"/>
      <protection locked="0"/>
    </xf>
    <xf numFmtId="166" fontId="5" fillId="0" borderId="0" xfId="0" applyNumberFormat="1" applyFont="1" applyAlignment="1" applyProtection="1">
      <alignment horizontal="center"/>
      <protection locked="0"/>
    </xf>
    <xf numFmtId="173" fontId="3" fillId="0" borderId="0" xfId="0" applyNumberFormat="1" applyFont="1" applyFill="1" applyAlignment="1">
      <alignment horizontal="center" vertical="center"/>
    </xf>
    <xf numFmtId="166" fontId="5" fillId="0" borderId="0" xfId="0" applyNumberFormat="1" applyFont="1" applyAlignment="1">
      <alignment horizontal="center"/>
    </xf>
    <xf numFmtId="0" fontId="22" fillId="0" borderId="23" xfId="0" applyFont="1" applyBorder="1" applyAlignment="1">
      <alignment horizontal="center" vertical="center" textRotation="90"/>
    </xf>
    <xf numFmtId="2" fontId="22" fillId="0" borderId="45" xfId="0" applyNumberFormat="1" applyFont="1" applyBorder="1" applyAlignment="1">
      <alignment horizontal="center" textRotation="90"/>
    </xf>
    <xf numFmtId="2" fontId="22" fillId="0" borderId="44" xfId="0" applyNumberFormat="1" applyFont="1" applyBorder="1" applyAlignment="1">
      <alignment horizontal="center" textRotation="90"/>
    </xf>
    <xf numFmtId="2" fontId="22" fillId="0" borderId="26" xfId="0" applyNumberFormat="1" applyFont="1" applyBorder="1" applyAlignment="1">
      <alignment horizontal="center" textRotation="90"/>
    </xf>
    <xf numFmtId="2" fontId="22" fillId="0" borderId="0" xfId="0" applyNumberFormat="1" applyFont="1" applyBorder="1" applyAlignment="1">
      <alignment horizontal="left" vertical="center" indent="3"/>
    </xf>
    <xf numFmtId="0" fontId="23" fillId="0" borderId="0" xfId="0" applyFont="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vertical="center"/>
    </xf>
    <xf numFmtId="2" fontId="22" fillId="0" borderId="0" xfId="0" applyNumberFormat="1" applyFont="1" applyBorder="1" applyAlignment="1">
      <alignment horizontal="center" textRotation="90"/>
    </xf>
    <xf numFmtId="0" fontId="22" fillId="0" borderId="0" xfId="0" applyFont="1" applyAlignment="1">
      <alignment horizontal="center" vertical="center"/>
    </xf>
    <xf numFmtId="0" fontId="22" fillId="0" borderId="6" xfId="0" applyFont="1" applyBorder="1" applyAlignment="1">
      <alignment horizontal="center" vertical="center"/>
    </xf>
    <xf numFmtId="2" fontId="22" fillId="0" borderId="0" xfId="0" applyNumberFormat="1" applyFont="1" applyBorder="1" applyAlignment="1">
      <alignment horizontal="center" vertical="center" textRotation="90"/>
    </xf>
    <xf numFmtId="2" fontId="22" fillId="0" borderId="44" xfId="0" applyNumberFormat="1" applyFont="1" applyBorder="1" applyAlignment="1">
      <alignment horizontal="left" vertical="center" indent="3"/>
    </xf>
    <xf numFmtId="0" fontId="22" fillId="0" borderId="44" xfId="0" applyFont="1" applyFill="1" applyBorder="1" applyAlignment="1">
      <alignment horizontal="center" vertical="center"/>
    </xf>
    <xf numFmtId="2" fontId="22" fillId="0" borderId="26" xfId="0" applyNumberFormat="1" applyFont="1" applyBorder="1" applyAlignment="1">
      <alignment horizontal="left" vertical="center" indent="3"/>
    </xf>
    <xf numFmtId="2" fontId="22" fillId="0" borderId="24" xfId="0" applyNumberFormat="1" applyFont="1" applyBorder="1" applyAlignment="1">
      <alignment horizontal="left" vertical="center" indent="3"/>
    </xf>
    <xf numFmtId="2" fontId="22" fillId="0" borderId="0" xfId="0" applyNumberFormat="1" applyFont="1" applyBorder="1" applyAlignment="1">
      <alignment horizontal="right" indent="1"/>
    </xf>
    <xf numFmtId="164" fontId="2" fillId="0" borderId="13"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2" xfId="0" applyFont="1" applyFill="1" applyBorder="1" applyAlignment="1">
      <alignment horizontal="center" vertical="center"/>
    </xf>
    <xf numFmtId="0" fontId="9" fillId="0" borderId="0" xfId="0" applyFont="1" applyAlignment="1">
      <alignment horizontal="left" vertical="center"/>
    </xf>
    <xf numFmtId="172" fontId="3" fillId="0" borderId="0" xfId="0" applyNumberFormat="1" applyFont="1" applyFill="1" applyAlignment="1">
      <alignment horizontal="left" vertical="center" indent="4"/>
    </xf>
    <xf numFmtId="2" fontId="2" fillId="0" borderId="20" xfId="0" applyNumberFormat="1" applyFont="1" applyBorder="1" applyAlignment="1">
      <alignment horizontal="center" vertical="center"/>
    </xf>
    <xf numFmtId="2" fontId="2" fillId="0" borderId="21" xfId="0" applyNumberFormat="1" applyFont="1" applyBorder="1" applyAlignment="1">
      <alignment horizontal="center" vertical="center"/>
    </xf>
    <xf numFmtId="0" fontId="17" fillId="0" borderId="0" xfId="0" applyFont="1" applyAlignment="1">
      <alignment horizontal="center" vertical="center"/>
    </xf>
    <xf numFmtId="0" fontId="6" fillId="0" borderId="0" xfId="0" applyFont="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 xfId="0" applyFont="1" applyBorder="1" applyAlignment="1">
      <alignment horizontal="right" vertical="center"/>
    </xf>
    <xf numFmtId="0" fontId="2" fillId="0" borderId="0" xfId="0" applyFont="1" applyBorder="1" applyAlignment="1">
      <alignment horizontal="right" vertical="center"/>
    </xf>
    <xf numFmtId="167" fontId="4" fillId="3" borderId="0" xfId="0" applyNumberFormat="1" applyFont="1" applyFill="1" applyBorder="1" applyAlignment="1" applyProtection="1">
      <alignment horizontal="center" vertical="center"/>
      <protection locked="0"/>
    </xf>
    <xf numFmtId="167" fontId="4" fillId="3" borderId="26" xfId="0" applyNumberFormat="1" applyFont="1" applyFill="1" applyBorder="1" applyAlignment="1" applyProtection="1">
      <alignment horizontal="center" vertical="center"/>
      <protection locked="0"/>
    </xf>
    <xf numFmtId="167" fontId="4" fillId="3" borderId="24" xfId="0" applyNumberFormat="1" applyFont="1" applyFill="1" applyBorder="1" applyAlignment="1" applyProtection="1">
      <alignment horizontal="center" vertical="center"/>
      <protection locked="0"/>
    </xf>
    <xf numFmtId="165" fontId="3" fillId="0" borderId="0" xfId="0" applyNumberFormat="1" applyFont="1" applyAlignment="1" applyProtection="1">
      <alignment horizontal="left" vertical="center"/>
      <protection locked="0"/>
    </xf>
    <xf numFmtId="174" fontId="3" fillId="0" borderId="0" xfId="0" applyNumberFormat="1" applyFont="1" applyAlignment="1">
      <alignment horizontal="left" vertical="center"/>
    </xf>
    <xf numFmtId="172" fontId="3" fillId="0" borderId="0" xfId="0" applyNumberFormat="1" applyFont="1" applyFill="1" applyAlignment="1" applyProtection="1">
      <alignment horizontal="left" vertical="center" indent="4"/>
      <protection locked="0"/>
    </xf>
    <xf numFmtId="0" fontId="3" fillId="0" borderId="0" xfId="0" applyFont="1" applyAlignment="1">
      <alignment horizontal="center" vertical="center"/>
    </xf>
    <xf numFmtId="0" fontId="2" fillId="0" borderId="2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F6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139390</xdr:colOff>
      <xdr:row>57</xdr:row>
      <xdr:rowOff>11616</xdr:rowOff>
    </xdr:from>
    <xdr:to>
      <xdr:col>3</xdr:col>
      <xdr:colOff>210399</xdr:colOff>
      <xdr:row>57</xdr:row>
      <xdr:rowOff>140437</xdr:rowOff>
    </xdr:to>
    <xdr:cxnSp macro="">
      <xdr:nvCxnSpPr>
        <xdr:cNvPr id="124" name="Conector recto 123"/>
        <xdr:cNvCxnSpPr/>
      </xdr:nvCxnSpPr>
      <xdr:spPr>
        <a:xfrm flipH="1">
          <a:off x="1743089" y="503653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600923</xdr:colOff>
      <xdr:row>57</xdr:row>
      <xdr:rowOff>1857</xdr:rowOff>
    </xdr:from>
    <xdr:to>
      <xdr:col>2</xdr:col>
      <xdr:colOff>671932</xdr:colOff>
      <xdr:row>57</xdr:row>
      <xdr:rowOff>130678</xdr:rowOff>
    </xdr:to>
    <xdr:cxnSp macro="">
      <xdr:nvCxnSpPr>
        <xdr:cNvPr id="131" name="Conector recto 130"/>
        <xdr:cNvCxnSpPr/>
      </xdr:nvCxnSpPr>
      <xdr:spPr>
        <a:xfrm flipH="1">
          <a:off x="1363526" y="1051854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615182</xdr:colOff>
      <xdr:row>57</xdr:row>
      <xdr:rowOff>4330</xdr:rowOff>
    </xdr:from>
    <xdr:to>
      <xdr:col>3</xdr:col>
      <xdr:colOff>264486</xdr:colOff>
      <xdr:row>57</xdr:row>
      <xdr:rowOff>8659</xdr:rowOff>
    </xdr:to>
    <xdr:cxnSp macro="">
      <xdr:nvCxnSpPr>
        <xdr:cNvPr id="132" name="Conector recto 131"/>
        <xdr:cNvCxnSpPr/>
      </xdr:nvCxnSpPr>
      <xdr:spPr>
        <a:xfrm flipH="1" flipV="1">
          <a:off x="1377785" y="10521015"/>
          <a:ext cx="496305"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793113</xdr:colOff>
      <xdr:row>57</xdr:row>
      <xdr:rowOff>8712</xdr:rowOff>
    </xdr:from>
    <xdr:to>
      <xdr:col>3</xdr:col>
      <xdr:colOff>16164</xdr:colOff>
      <xdr:row>57</xdr:row>
      <xdr:rowOff>137533</xdr:rowOff>
    </xdr:to>
    <xdr:cxnSp macro="">
      <xdr:nvCxnSpPr>
        <xdr:cNvPr id="133" name="Conector recto 132"/>
        <xdr:cNvCxnSpPr/>
      </xdr:nvCxnSpPr>
      <xdr:spPr>
        <a:xfrm flipH="1">
          <a:off x="1555716" y="10525397"/>
          <a:ext cx="70052"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698676</xdr:colOff>
      <xdr:row>57</xdr:row>
      <xdr:rowOff>10105</xdr:rowOff>
    </xdr:from>
    <xdr:to>
      <xdr:col>2</xdr:col>
      <xdr:colOff>769685</xdr:colOff>
      <xdr:row>57</xdr:row>
      <xdr:rowOff>138926</xdr:rowOff>
    </xdr:to>
    <xdr:cxnSp macro="">
      <xdr:nvCxnSpPr>
        <xdr:cNvPr id="134" name="Conector recto 133"/>
        <xdr:cNvCxnSpPr/>
      </xdr:nvCxnSpPr>
      <xdr:spPr>
        <a:xfrm flipH="1">
          <a:off x="1461279" y="1052679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46795</xdr:colOff>
      <xdr:row>57</xdr:row>
      <xdr:rowOff>8712</xdr:rowOff>
    </xdr:from>
    <xdr:to>
      <xdr:col>3</xdr:col>
      <xdr:colOff>117804</xdr:colOff>
      <xdr:row>57</xdr:row>
      <xdr:rowOff>137533</xdr:rowOff>
    </xdr:to>
    <xdr:cxnSp macro="">
      <xdr:nvCxnSpPr>
        <xdr:cNvPr id="135" name="Conector recto 134"/>
        <xdr:cNvCxnSpPr/>
      </xdr:nvCxnSpPr>
      <xdr:spPr>
        <a:xfrm flipH="1">
          <a:off x="1656399" y="1052539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591880</xdr:colOff>
      <xdr:row>27</xdr:row>
      <xdr:rowOff>1857</xdr:rowOff>
    </xdr:from>
    <xdr:to>
      <xdr:col>2</xdr:col>
      <xdr:colOff>662889</xdr:colOff>
      <xdr:row>27</xdr:row>
      <xdr:rowOff>130678</xdr:rowOff>
    </xdr:to>
    <xdr:cxnSp macro="">
      <xdr:nvCxnSpPr>
        <xdr:cNvPr id="8" name="Conector recto 7"/>
        <xdr:cNvCxnSpPr/>
      </xdr:nvCxnSpPr>
      <xdr:spPr>
        <a:xfrm flipH="1">
          <a:off x="1526956" y="492407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158881</xdr:colOff>
      <xdr:row>10</xdr:row>
      <xdr:rowOff>29387</xdr:rowOff>
    </xdr:from>
    <xdr:to>
      <xdr:col>2</xdr:col>
      <xdr:colOff>812912</xdr:colOff>
      <xdr:row>10</xdr:row>
      <xdr:rowOff>32459</xdr:rowOff>
    </xdr:to>
    <xdr:cxnSp macro="">
      <xdr:nvCxnSpPr>
        <xdr:cNvPr id="19" name="Conector recto de flecha 18"/>
        <xdr:cNvCxnSpPr/>
      </xdr:nvCxnSpPr>
      <xdr:spPr>
        <a:xfrm flipV="1">
          <a:off x="916993" y="1788596"/>
          <a:ext cx="654031" cy="3072"/>
        </a:xfrm>
        <a:prstGeom prst="straightConnector1">
          <a:avLst/>
        </a:prstGeom>
        <a:ln w="38100">
          <a:solidFill>
            <a:schemeClr val="accent6">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143392</xdr:colOff>
      <xdr:row>19</xdr:row>
      <xdr:rowOff>31635</xdr:rowOff>
    </xdr:from>
    <xdr:to>
      <xdr:col>2</xdr:col>
      <xdr:colOff>797423</xdr:colOff>
      <xdr:row>19</xdr:row>
      <xdr:rowOff>34707</xdr:rowOff>
    </xdr:to>
    <xdr:cxnSp macro="">
      <xdr:nvCxnSpPr>
        <xdr:cNvPr id="29" name="Conector recto de flecha 28"/>
        <xdr:cNvCxnSpPr/>
      </xdr:nvCxnSpPr>
      <xdr:spPr>
        <a:xfrm flipV="1">
          <a:off x="901504" y="3511176"/>
          <a:ext cx="654031" cy="3072"/>
        </a:xfrm>
        <a:prstGeom prst="straightConnector1">
          <a:avLst/>
        </a:prstGeom>
        <a:ln w="38100">
          <a:solidFill>
            <a:schemeClr val="accent6">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343142</xdr:colOff>
      <xdr:row>9</xdr:row>
      <xdr:rowOff>197777</xdr:rowOff>
    </xdr:from>
    <xdr:to>
      <xdr:col>1</xdr:col>
      <xdr:colOff>124244</xdr:colOff>
      <xdr:row>9</xdr:row>
      <xdr:rowOff>198191</xdr:rowOff>
    </xdr:to>
    <xdr:cxnSp macro="">
      <xdr:nvCxnSpPr>
        <xdr:cNvPr id="30" name="Conector recto 29"/>
        <xdr:cNvCxnSpPr/>
      </xdr:nvCxnSpPr>
      <xdr:spPr>
        <a:xfrm flipH="1" flipV="1">
          <a:off x="343142" y="1738901"/>
          <a:ext cx="252001" cy="41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340178</xdr:colOff>
      <xdr:row>19</xdr:row>
      <xdr:rowOff>0</xdr:rowOff>
    </xdr:from>
    <xdr:to>
      <xdr:col>1</xdr:col>
      <xdr:colOff>121280</xdr:colOff>
      <xdr:row>19</xdr:row>
      <xdr:rowOff>414</xdr:rowOff>
    </xdr:to>
    <xdr:cxnSp macro="">
      <xdr:nvCxnSpPr>
        <xdr:cNvPr id="33" name="Conector recto 32"/>
        <xdr:cNvCxnSpPr/>
      </xdr:nvCxnSpPr>
      <xdr:spPr>
        <a:xfrm flipH="1" flipV="1">
          <a:off x="1274930" y="3410660"/>
          <a:ext cx="248477" cy="41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343136</xdr:colOff>
      <xdr:row>26</xdr:row>
      <xdr:rowOff>198191</xdr:rowOff>
    </xdr:from>
    <xdr:to>
      <xdr:col>1</xdr:col>
      <xdr:colOff>124238</xdr:colOff>
      <xdr:row>26</xdr:row>
      <xdr:rowOff>198605</xdr:rowOff>
    </xdr:to>
    <xdr:cxnSp macro="">
      <xdr:nvCxnSpPr>
        <xdr:cNvPr id="34" name="Conector recto 33"/>
        <xdr:cNvCxnSpPr/>
      </xdr:nvCxnSpPr>
      <xdr:spPr>
        <a:xfrm flipH="1" flipV="1">
          <a:off x="1277888" y="4919278"/>
          <a:ext cx="248477" cy="41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5418</xdr:colOff>
      <xdr:row>28</xdr:row>
      <xdr:rowOff>87462</xdr:rowOff>
    </xdr:from>
    <xdr:to>
      <xdr:col>3</xdr:col>
      <xdr:colOff>6860</xdr:colOff>
      <xdr:row>29</xdr:row>
      <xdr:rowOff>106605</xdr:rowOff>
    </xdr:to>
    <xdr:cxnSp macro="">
      <xdr:nvCxnSpPr>
        <xdr:cNvPr id="35" name="Conector recto 34"/>
        <xdr:cNvCxnSpPr/>
      </xdr:nvCxnSpPr>
      <xdr:spPr>
        <a:xfrm flipH="1" flipV="1">
          <a:off x="1789191" y="5213644"/>
          <a:ext cx="1442" cy="20098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2533</xdr:colOff>
      <xdr:row>28</xdr:row>
      <xdr:rowOff>86341</xdr:rowOff>
    </xdr:from>
    <xdr:to>
      <xdr:col>6</xdr:col>
      <xdr:colOff>3975</xdr:colOff>
      <xdr:row>29</xdr:row>
      <xdr:rowOff>105484</xdr:rowOff>
    </xdr:to>
    <xdr:cxnSp macro="">
      <xdr:nvCxnSpPr>
        <xdr:cNvPr id="40" name="Conector recto 39"/>
        <xdr:cNvCxnSpPr/>
      </xdr:nvCxnSpPr>
      <xdr:spPr>
        <a:xfrm flipH="1" flipV="1">
          <a:off x="4332078" y="5212523"/>
          <a:ext cx="1442" cy="20098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724530</xdr:colOff>
      <xdr:row>48</xdr:row>
      <xdr:rowOff>87290</xdr:rowOff>
    </xdr:from>
    <xdr:to>
      <xdr:col>3</xdr:col>
      <xdr:colOff>129739</xdr:colOff>
      <xdr:row>49</xdr:row>
      <xdr:rowOff>137417</xdr:rowOff>
    </xdr:to>
    <xdr:sp macro="" textlink="">
      <xdr:nvSpPr>
        <xdr:cNvPr id="63" name="Elipse 62"/>
        <xdr:cNvSpPr/>
      </xdr:nvSpPr>
      <xdr:spPr>
        <a:xfrm>
          <a:off x="1484906" y="8941210"/>
          <a:ext cx="252177" cy="250369"/>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4</a:t>
          </a:r>
        </a:p>
      </xdr:txBody>
    </xdr:sp>
    <xdr:clientData/>
  </xdr:twoCellAnchor>
  <xdr:twoCellAnchor>
    <xdr:from>
      <xdr:col>5</xdr:col>
      <xdr:colOff>727046</xdr:colOff>
      <xdr:row>48</xdr:row>
      <xdr:rowOff>84092</xdr:rowOff>
    </xdr:from>
    <xdr:to>
      <xdr:col>6</xdr:col>
      <xdr:colOff>131670</xdr:colOff>
      <xdr:row>49</xdr:row>
      <xdr:rowOff>134219</xdr:rowOff>
    </xdr:to>
    <xdr:sp macro="" textlink="">
      <xdr:nvSpPr>
        <xdr:cNvPr id="64" name="Elipse 63"/>
        <xdr:cNvSpPr/>
      </xdr:nvSpPr>
      <xdr:spPr>
        <a:xfrm>
          <a:off x="4032221" y="8942342"/>
          <a:ext cx="252349" cy="250152"/>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5</a:t>
          </a:r>
        </a:p>
      </xdr:txBody>
    </xdr:sp>
    <xdr:clientData/>
  </xdr:twoCellAnchor>
  <xdr:twoCellAnchor>
    <xdr:from>
      <xdr:col>2</xdr:col>
      <xdr:colOff>719951</xdr:colOff>
      <xdr:row>39</xdr:row>
      <xdr:rowOff>82880</xdr:rowOff>
    </xdr:from>
    <xdr:to>
      <xdr:col>3</xdr:col>
      <xdr:colOff>125160</xdr:colOff>
      <xdr:row>40</xdr:row>
      <xdr:rowOff>133007</xdr:rowOff>
    </xdr:to>
    <xdr:sp macro="" textlink="">
      <xdr:nvSpPr>
        <xdr:cNvPr id="65" name="Elipse 64"/>
        <xdr:cNvSpPr/>
      </xdr:nvSpPr>
      <xdr:spPr>
        <a:xfrm>
          <a:off x="1480327" y="7250984"/>
          <a:ext cx="252177" cy="250368"/>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7</a:t>
          </a:r>
        </a:p>
      </xdr:txBody>
    </xdr:sp>
    <xdr:clientData/>
  </xdr:twoCellAnchor>
  <xdr:twoCellAnchor>
    <xdr:from>
      <xdr:col>5</xdr:col>
      <xdr:colOff>725238</xdr:colOff>
      <xdr:row>39</xdr:row>
      <xdr:rowOff>82708</xdr:rowOff>
    </xdr:from>
    <xdr:to>
      <xdr:col>6</xdr:col>
      <xdr:colOff>129690</xdr:colOff>
      <xdr:row>40</xdr:row>
      <xdr:rowOff>132835</xdr:rowOff>
    </xdr:to>
    <xdr:sp macro="" textlink="">
      <xdr:nvSpPr>
        <xdr:cNvPr id="66" name="Elipse 65"/>
        <xdr:cNvSpPr/>
      </xdr:nvSpPr>
      <xdr:spPr>
        <a:xfrm>
          <a:off x="4030413" y="7255033"/>
          <a:ext cx="252177" cy="250152"/>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8</a:t>
          </a:r>
        </a:p>
      </xdr:txBody>
    </xdr:sp>
    <xdr:clientData/>
  </xdr:twoCellAnchor>
  <xdr:twoCellAnchor>
    <xdr:from>
      <xdr:col>3</xdr:col>
      <xdr:colOff>6000</xdr:colOff>
      <xdr:row>52</xdr:row>
      <xdr:rowOff>87363</xdr:rowOff>
    </xdr:from>
    <xdr:to>
      <xdr:col>3</xdr:col>
      <xdr:colOff>260496</xdr:colOff>
      <xdr:row>53</xdr:row>
      <xdr:rowOff>154981</xdr:rowOff>
    </xdr:to>
    <xdr:sp macro="" textlink="">
      <xdr:nvSpPr>
        <xdr:cNvPr id="67" name="Elipse 66"/>
        <xdr:cNvSpPr/>
      </xdr:nvSpPr>
      <xdr:spPr>
        <a:xfrm>
          <a:off x="1613344" y="9704366"/>
          <a:ext cx="254496" cy="248918"/>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1</a:t>
          </a:r>
        </a:p>
      </xdr:txBody>
    </xdr:sp>
    <xdr:clientData/>
  </xdr:twoCellAnchor>
  <xdr:twoCellAnchor>
    <xdr:from>
      <xdr:col>6</xdr:col>
      <xdr:colOff>10209</xdr:colOff>
      <xdr:row>52</xdr:row>
      <xdr:rowOff>78859</xdr:rowOff>
    </xdr:from>
    <xdr:to>
      <xdr:col>6</xdr:col>
      <xdr:colOff>264705</xdr:colOff>
      <xdr:row>53</xdr:row>
      <xdr:rowOff>146477</xdr:rowOff>
    </xdr:to>
    <xdr:sp macro="" textlink="">
      <xdr:nvSpPr>
        <xdr:cNvPr id="68" name="Elipse 67"/>
        <xdr:cNvSpPr/>
      </xdr:nvSpPr>
      <xdr:spPr>
        <a:xfrm>
          <a:off x="4163109" y="9699109"/>
          <a:ext cx="254496" cy="248593"/>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2</a:t>
          </a:r>
        </a:p>
      </xdr:txBody>
    </xdr:sp>
    <xdr:clientData/>
  </xdr:twoCellAnchor>
  <xdr:twoCellAnchor>
    <xdr:from>
      <xdr:col>3</xdr:col>
      <xdr:colOff>2895</xdr:colOff>
      <xdr:row>43</xdr:row>
      <xdr:rowOff>168153</xdr:rowOff>
    </xdr:from>
    <xdr:to>
      <xdr:col>3</xdr:col>
      <xdr:colOff>257391</xdr:colOff>
      <xdr:row>45</xdr:row>
      <xdr:rowOff>47255</xdr:rowOff>
    </xdr:to>
    <xdr:sp macro="" textlink="">
      <xdr:nvSpPr>
        <xdr:cNvPr id="69" name="Elipse 68"/>
        <xdr:cNvSpPr/>
      </xdr:nvSpPr>
      <xdr:spPr>
        <a:xfrm>
          <a:off x="1610239" y="8099339"/>
          <a:ext cx="254496" cy="249819"/>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4</a:t>
          </a:r>
        </a:p>
      </xdr:txBody>
    </xdr:sp>
    <xdr:clientData/>
  </xdr:twoCellAnchor>
  <xdr:twoCellAnchor>
    <xdr:from>
      <xdr:col>6</xdr:col>
      <xdr:colOff>6901</xdr:colOff>
      <xdr:row>43</xdr:row>
      <xdr:rowOff>173077</xdr:rowOff>
    </xdr:from>
    <xdr:to>
      <xdr:col>6</xdr:col>
      <xdr:colOff>261397</xdr:colOff>
      <xdr:row>45</xdr:row>
      <xdr:rowOff>48677</xdr:rowOff>
    </xdr:to>
    <xdr:sp macro="" textlink="">
      <xdr:nvSpPr>
        <xdr:cNvPr id="70" name="Elipse 69"/>
        <xdr:cNvSpPr/>
      </xdr:nvSpPr>
      <xdr:spPr>
        <a:xfrm>
          <a:off x="4159801" y="8107402"/>
          <a:ext cx="254496" cy="247075"/>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5</a:t>
          </a:r>
        </a:p>
      </xdr:txBody>
    </xdr:sp>
    <xdr:clientData/>
  </xdr:twoCellAnchor>
  <xdr:twoCellAnchor>
    <xdr:from>
      <xdr:col>2</xdr:col>
      <xdr:colOff>797093</xdr:colOff>
      <xdr:row>37</xdr:row>
      <xdr:rowOff>10244</xdr:rowOff>
    </xdr:from>
    <xdr:to>
      <xdr:col>3</xdr:col>
      <xdr:colOff>49531</xdr:colOff>
      <xdr:row>39</xdr:row>
      <xdr:rowOff>69205</xdr:rowOff>
    </xdr:to>
    <xdr:sp macro="" textlink="">
      <xdr:nvSpPr>
        <xdr:cNvPr id="73" name="Flecha abajo 72"/>
        <xdr:cNvSpPr/>
      </xdr:nvSpPr>
      <xdr:spPr>
        <a:xfrm>
          <a:off x="1557469" y="6807630"/>
          <a:ext cx="99406" cy="429679"/>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796705</xdr:colOff>
      <xdr:row>46</xdr:row>
      <xdr:rowOff>10823</xdr:rowOff>
    </xdr:from>
    <xdr:to>
      <xdr:col>3</xdr:col>
      <xdr:colOff>49143</xdr:colOff>
      <xdr:row>48</xdr:row>
      <xdr:rowOff>70867</xdr:rowOff>
    </xdr:to>
    <xdr:sp macro="" textlink="">
      <xdr:nvSpPr>
        <xdr:cNvPr id="74" name="Flecha abajo 73"/>
        <xdr:cNvSpPr/>
      </xdr:nvSpPr>
      <xdr:spPr>
        <a:xfrm>
          <a:off x="1557081" y="8494026"/>
          <a:ext cx="99406" cy="4307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801470</xdr:colOff>
      <xdr:row>37</xdr:row>
      <xdr:rowOff>8834</xdr:rowOff>
    </xdr:from>
    <xdr:to>
      <xdr:col>6</xdr:col>
      <xdr:colOff>53150</xdr:colOff>
      <xdr:row>39</xdr:row>
      <xdr:rowOff>67795</xdr:rowOff>
    </xdr:to>
    <xdr:sp macro="" textlink="">
      <xdr:nvSpPr>
        <xdr:cNvPr id="75" name="Flecha abajo 74"/>
        <xdr:cNvSpPr/>
      </xdr:nvSpPr>
      <xdr:spPr>
        <a:xfrm>
          <a:off x="4106645" y="6809684"/>
          <a:ext cx="99405" cy="430436"/>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797719</xdr:colOff>
      <xdr:row>46</xdr:row>
      <xdr:rowOff>10823</xdr:rowOff>
    </xdr:from>
    <xdr:to>
      <xdr:col>6</xdr:col>
      <xdr:colOff>49399</xdr:colOff>
      <xdr:row>48</xdr:row>
      <xdr:rowOff>70867</xdr:rowOff>
    </xdr:to>
    <xdr:sp macro="" textlink="">
      <xdr:nvSpPr>
        <xdr:cNvPr id="76" name="Flecha abajo 75"/>
        <xdr:cNvSpPr/>
      </xdr:nvSpPr>
      <xdr:spPr>
        <a:xfrm>
          <a:off x="4102894" y="8497598"/>
          <a:ext cx="99405" cy="431519"/>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746017</xdr:colOff>
      <xdr:row>38</xdr:row>
      <xdr:rowOff>155921</xdr:rowOff>
    </xdr:from>
    <xdr:to>
      <xdr:col>3</xdr:col>
      <xdr:colOff>364475</xdr:colOff>
      <xdr:row>41</xdr:row>
      <xdr:rowOff>66062</xdr:rowOff>
    </xdr:to>
    <xdr:sp macro="" textlink="">
      <xdr:nvSpPr>
        <xdr:cNvPr id="77" name="Flecha circular 76"/>
        <xdr:cNvSpPr/>
      </xdr:nvSpPr>
      <xdr:spPr>
        <a:xfrm rot="5400000">
          <a:off x="1494467" y="7165054"/>
          <a:ext cx="492225" cy="465125"/>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783371</xdr:colOff>
      <xdr:row>47</xdr:row>
      <xdr:rowOff>114067</xdr:rowOff>
    </xdr:from>
    <xdr:to>
      <xdr:col>3</xdr:col>
      <xdr:colOff>401829</xdr:colOff>
      <xdr:row>50</xdr:row>
      <xdr:rowOff>24208</xdr:rowOff>
    </xdr:to>
    <xdr:sp macro="" textlink="">
      <xdr:nvSpPr>
        <xdr:cNvPr id="78" name="Flecha circular 77"/>
        <xdr:cNvSpPr/>
      </xdr:nvSpPr>
      <xdr:spPr>
        <a:xfrm rot="5400000">
          <a:off x="1531821" y="8805950"/>
          <a:ext cx="492225" cy="465125"/>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449191</xdr:colOff>
      <xdr:row>47</xdr:row>
      <xdr:rowOff>110949</xdr:rowOff>
    </xdr:from>
    <xdr:to>
      <xdr:col>6</xdr:col>
      <xdr:colOff>101311</xdr:colOff>
      <xdr:row>50</xdr:row>
      <xdr:rowOff>18942</xdr:rowOff>
    </xdr:to>
    <xdr:sp macro="" textlink="">
      <xdr:nvSpPr>
        <xdr:cNvPr id="82" name="Flecha circular 81"/>
        <xdr:cNvSpPr/>
      </xdr:nvSpPr>
      <xdr:spPr>
        <a:xfrm rot="5400000" flipV="1">
          <a:off x="3755125" y="8998097"/>
          <a:ext cx="489776" cy="499088"/>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5</xdr:col>
      <xdr:colOff>411893</xdr:colOff>
      <xdr:row>38</xdr:row>
      <xdr:rowOff>150903</xdr:rowOff>
    </xdr:from>
    <xdr:to>
      <xdr:col>6</xdr:col>
      <xdr:colOff>133417</xdr:colOff>
      <xdr:row>41</xdr:row>
      <xdr:rowOff>61044</xdr:rowOff>
    </xdr:to>
    <xdr:sp macro="" textlink="">
      <xdr:nvSpPr>
        <xdr:cNvPr id="83" name="Flecha circular 82"/>
        <xdr:cNvSpPr/>
      </xdr:nvSpPr>
      <xdr:spPr>
        <a:xfrm rot="5400000" flipV="1">
          <a:off x="3756110" y="7103211"/>
          <a:ext cx="491166" cy="569249"/>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oneCellAnchor>
    <xdr:from>
      <xdr:col>7</xdr:col>
      <xdr:colOff>14550</xdr:colOff>
      <xdr:row>38</xdr:row>
      <xdr:rowOff>134384</xdr:rowOff>
    </xdr:from>
    <xdr:ext cx="639138" cy="472114"/>
    <mc:AlternateContent xmlns:mc="http://schemas.openxmlformats.org/markup-compatibility/2006" xmlns:a14="http://schemas.microsoft.com/office/drawing/2010/main">
      <mc:Choice Requires="a14">
        <xdr:sp macro="" textlink="">
          <xdr:nvSpPr>
            <xdr:cNvPr id="85" name="CuadroTexto 84"/>
            <xdr:cNvSpPr txBox="1"/>
          </xdr:nvSpPr>
          <xdr:spPr>
            <a:xfrm>
              <a:off x="5015175" y="7125734"/>
              <a:ext cx="639138" cy="4721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r>
                      <a:rPr lang="es-MX" sz="1100" b="1" i="0">
                        <a:latin typeface="Cambria Math" panose="02040503050406030204" pitchFamily="18" charset="0"/>
                      </a:rPr>
                      <m:t>𝐏</m:t>
                    </m:r>
                    <m:r>
                      <a:rPr lang="es-MX" sz="1100" b="1" i="0">
                        <a:latin typeface="Cambria Math" panose="02040503050406030204" pitchFamily="18" charset="0"/>
                      </a:rPr>
                      <m:t>=</m:t>
                    </m:r>
                    <m:f>
                      <m:fPr>
                        <m:ctrlPr>
                          <a:rPr lang="es-MX" sz="1100" b="1" i="1">
                            <a:latin typeface="Cambria Math" panose="02040503050406030204" pitchFamily="18" charset="0"/>
                          </a:rPr>
                        </m:ctrlPr>
                      </m:fPr>
                      <m:num>
                        <m:r>
                          <a:rPr lang="es-MX" sz="1100" b="1" i="0">
                            <a:latin typeface="Cambria Math" panose="02040503050406030204" pitchFamily="18" charset="0"/>
                          </a:rPr>
                          <m:t>𝐖𝐋</m:t>
                        </m:r>
                      </m:num>
                      <m:den>
                        <m:r>
                          <a:rPr lang="es-MX" sz="1100" b="1" i="0">
                            <a:latin typeface="Cambria Math" panose="02040503050406030204" pitchFamily="18" charset="0"/>
                          </a:rPr>
                          <m:t>𝟐</m:t>
                        </m:r>
                      </m:den>
                    </m:f>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85" name="CuadroTexto 84"/>
            <xdr:cNvSpPr txBox="1"/>
          </xdr:nvSpPr>
          <xdr:spPr>
            <a:xfrm>
              <a:off x="5015175" y="7125734"/>
              <a:ext cx="639138" cy="4721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r>
                <a:rPr lang="es-MX" sz="1100" b="1" i="0">
                  <a:latin typeface="Cambria Math" panose="02040503050406030204" pitchFamily="18" charset="0"/>
                </a:rPr>
                <a:t>𝐏=𝐖𝐋/𝟐</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10380</xdr:colOff>
      <xdr:row>35</xdr:row>
      <xdr:rowOff>189109</xdr:rowOff>
    </xdr:from>
    <xdr:ext cx="639138" cy="472114"/>
    <mc:AlternateContent xmlns:mc="http://schemas.openxmlformats.org/markup-compatibility/2006" xmlns:a14="http://schemas.microsoft.com/office/drawing/2010/main">
      <mc:Choice Requires="a14">
        <xdr:sp macro="" textlink="">
          <xdr:nvSpPr>
            <xdr:cNvPr id="86" name="CuadroTexto 85"/>
            <xdr:cNvSpPr txBox="1"/>
          </xdr:nvSpPr>
          <xdr:spPr>
            <a:xfrm>
              <a:off x="5011005" y="6608959"/>
              <a:ext cx="639138" cy="4721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r>
                      <a:rPr lang="es-MX" sz="1100" b="1" i="0">
                        <a:latin typeface="Cambria Math" panose="02040503050406030204" pitchFamily="18" charset="0"/>
                      </a:rPr>
                      <m:t>𝐌</m:t>
                    </m:r>
                    <m:r>
                      <a:rPr lang="es-MX" sz="1100" b="1" i="0">
                        <a:latin typeface="Cambria Math" panose="02040503050406030204" pitchFamily="18" charset="0"/>
                      </a:rPr>
                      <m:t>=</m:t>
                    </m:r>
                    <m:f>
                      <m:fPr>
                        <m:ctrlPr>
                          <a:rPr lang="es-MX" sz="1100" b="1" i="1">
                            <a:latin typeface="Cambria Math" panose="02040503050406030204" pitchFamily="18" charset="0"/>
                          </a:rPr>
                        </m:ctrlPr>
                      </m:fPr>
                      <m:num>
                        <m:r>
                          <a:rPr lang="es-MX" sz="1100" b="1" i="0">
                            <a:latin typeface="Cambria Math" panose="02040503050406030204" pitchFamily="18" charset="0"/>
                          </a:rPr>
                          <m:t>𝐖𝐋</m:t>
                        </m:r>
                        <m:r>
                          <a:rPr lang="es-MX" sz="1100" b="1" i="0">
                            <a:latin typeface="Cambria Math" panose="02040503050406030204" pitchFamily="18" charset="0"/>
                          </a:rPr>
                          <m:t>²</m:t>
                        </m:r>
                      </m:num>
                      <m:den>
                        <m:r>
                          <a:rPr lang="es-MX" sz="1100" b="1" i="0">
                            <a:latin typeface="Cambria Math" panose="02040503050406030204" pitchFamily="18" charset="0"/>
                          </a:rPr>
                          <m:t>𝟏𝟐</m:t>
                        </m:r>
                      </m:den>
                    </m:f>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86" name="CuadroTexto 85"/>
            <xdr:cNvSpPr txBox="1"/>
          </xdr:nvSpPr>
          <xdr:spPr>
            <a:xfrm>
              <a:off x="5011005" y="6608959"/>
              <a:ext cx="639138" cy="4721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a:r>
                <a:rPr lang="es-MX" sz="1100" b="1" i="0">
                  <a:latin typeface="Cambria Math" panose="02040503050406030204" pitchFamily="18" charset="0"/>
                </a:rPr>
                <a:t>𝐌=𝐖𝐋²/𝟏𝟐</a:t>
              </a:r>
              <a:endParaRPr lang="en-US" sz="1100" b="1" i="0">
                <a:latin typeface="Arial" panose="020B0604020202020204" pitchFamily="34" charset="0"/>
                <a:cs typeface="Arial" panose="020B0604020202020204" pitchFamily="34" charset="0"/>
              </a:endParaRPr>
            </a:p>
          </xdr:txBody>
        </xdr:sp>
      </mc:Fallback>
    </mc:AlternateContent>
    <xdr:clientData/>
  </xdr:oneCellAnchor>
  <xdr:twoCellAnchor>
    <xdr:from>
      <xdr:col>4</xdr:col>
      <xdr:colOff>402245</xdr:colOff>
      <xdr:row>49</xdr:row>
      <xdr:rowOff>32228</xdr:rowOff>
    </xdr:from>
    <xdr:to>
      <xdr:col>4</xdr:col>
      <xdr:colOff>651268</xdr:colOff>
      <xdr:row>50</xdr:row>
      <xdr:rowOff>78441</xdr:rowOff>
    </xdr:to>
    <xdr:sp macro="" textlink="">
      <xdr:nvSpPr>
        <xdr:cNvPr id="92" name="Elipse 91"/>
        <xdr:cNvSpPr/>
      </xdr:nvSpPr>
      <xdr:spPr>
        <a:xfrm>
          <a:off x="2856556" y="9086390"/>
          <a:ext cx="249023" cy="246454"/>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6</a:t>
          </a:r>
        </a:p>
      </xdr:txBody>
    </xdr:sp>
    <xdr:clientData/>
  </xdr:twoCellAnchor>
  <xdr:twoCellAnchor>
    <xdr:from>
      <xdr:col>4</xdr:col>
      <xdr:colOff>412948</xdr:colOff>
      <xdr:row>40</xdr:row>
      <xdr:rowOff>32226</xdr:rowOff>
    </xdr:from>
    <xdr:to>
      <xdr:col>4</xdr:col>
      <xdr:colOff>661971</xdr:colOff>
      <xdr:row>41</xdr:row>
      <xdr:rowOff>78440</xdr:rowOff>
    </xdr:to>
    <xdr:sp macro="" textlink="">
      <xdr:nvSpPr>
        <xdr:cNvPr id="93" name="Elipse 92"/>
        <xdr:cNvSpPr/>
      </xdr:nvSpPr>
      <xdr:spPr>
        <a:xfrm>
          <a:off x="2867259" y="7400571"/>
          <a:ext cx="249023" cy="246456"/>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8</a:t>
          </a:r>
        </a:p>
      </xdr:txBody>
    </xdr:sp>
    <xdr:clientData/>
  </xdr:twoCellAnchor>
  <xdr:oneCellAnchor>
    <xdr:from>
      <xdr:col>0</xdr:col>
      <xdr:colOff>409683</xdr:colOff>
      <xdr:row>99</xdr:row>
      <xdr:rowOff>107022</xdr:rowOff>
    </xdr:from>
    <xdr:ext cx="350178" cy="342472"/>
    <mc:AlternateContent xmlns:mc="http://schemas.openxmlformats.org/markup-compatibility/2006" xmlns:a14="http://schemas.microsoft.com/office/drawing/2010/main">
      <mc:Choice Requires="a14">
        <xdr:sp macro="" textlink="">
          <xdr:nvSpPr>
            <xdr:cNvPr id="94" name="CuadroTexto 93"/>
            <xdr:cNvSpPr txBox="1"/>
          </xdr:nvSpPr>
          <xdr:spPr>
            <a:xfrm>
              <a:off x="409683" y="18108202"/>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r>
                      <a:rPr lang="es-MX" sz="1100" b="1" i="0">
                        <a:latin typeface="Cambria Math" panose="02040503050406030204" pitchFamily="18" charset="0"/>
                      </a:rPr>
                      <m:t>𝐓</m:t>
                    </m:r>
                    <m:r>
                      <a:rPr lang="es-MX" sz="1100" b="1" i="0">
                        <a:latin typeface="Cambria Math" panose="02040503050406030204" pitchFamily="18" charset="0"/>
                      </a:rPr>
                      <m:t>=</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94" name="CuadroTexto 93"/>
            <xdr:cNvSpPr txBox="1"/>
          </xdr:nvSpPr>
          <xdr:spPr>
            <a:xfrm>
              <a:off x="409683" y="18108202"/>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𝐓=</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497417</xdr:colOff>
      <xdr:row>99</xdr:row>
      <xdr:rowOff>117724</xdr:rowOff>
    </xdr:from>
    <xdr:ext cx="350178" cy="342472"/>
    <mc:AlternateContent xmlns:mc="http://schemas.openxmlformats.org/markup-compatibility/2006" xmlns:a14="http://schemas.microsoft.com/office/drawing/2010/main">
      <mc:Choice Requires="a14">
        <xdr:sp macro="" textlink="">
          <xdr:nvSpPr>
            <xdr:cNvPr id="95" name="CuadroTexto 94"/>
            <xdr:cNvSpPr txBox="1"/>
          </xdr:nvSpPr>
          <xdr:spPr>
            <a:xfrm>
              <a:off x="6339417" y="17908307"/>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MX" sz="1100" b="1" i="1">
                            <a:latin typeface="Cambria Math" panose="02040503050406030204" pitchFamily="18" charset="0"/>
                          </a:rPr>
                        </m:ctrlPr>
                      </m:sSupPr>
                      <m:e>
                        <m:r>
                          <a:rPr lang="es-MX" sz="1100" b="1" i="0">
                            <a:latin typeface="Cambria Math" panose="02040503050406030204" pitchFamily="18" charset="0"/>
                          </a:rPr>
                          <m:t>𝐓</m:t>
                        </m:r>
                      </m:e>
                      <m:sup>
                        <m:r>
                          <a:rPr lang="es-MX" sz="1100" b="1" i="0">
                            <a:latin typeface="Cambria Math" panose="02040503050406030204" pitchFamily="18" charset="0"/>
                          </a:rPr>
                          <m:t>𝐓</m:t>
                        </m:r>
                      </m:sup>
                    </m:sSup>
                    <m:r>
                      <a:rPr lang="es-MX" sz="1100" b="1" i="0">
                        <a:latin typeface="Cambria Math" panose="02040503050406030204" pitchFamily="18" charset="0"/>
                      </a:rPr>
                      <m:t>=</m:t>
                    </m:r>
                  </m:oMath>
                </m:oMathPara>
              </a14:m>
              <a:endParaRPr lang="en-US" sz="1100" b="1" i="0"/>
            </a:p>
          </xdr:txBody>
        </xdr:sp>
      </mc:Choice>
      <mc:Fallback xmlns="">
        <xdr:sp macro="" textlink="">
          <xdr:nvSpPr>
            <xdr:cNvPr id="95" name="CuadroTexto 94"/>
            <xdr:cNvSpPr txBox="1"/>
          </xdr:nvSpPr>
          <xdr:spPr>
            <a:xfrm>
              <a:off x="6339417" y="17908307"/>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𝐓^𝐓=</a:t>
              </a:r>
              <a:endParaRPr lang="en-US" sz="1100" b="1" i="0"/>
            </a:p>
          </xdr:txBody>
        </xdr:sp>
      </mc:Fallback>
    </mc:AlternateContent>
    <xdr:clientData/>
  </xdr:oneCellAnchor>
  <xdr:oneCellAnchor>
    <xdr:from>
      <xdr:col>0</xdr:col>
      <xdr:colOff>409683</xdr:colOff>
      <xdr:row>109</xdr:row>
      <xdr:rowOff>107022</xdr:rowOff>
    </xdr:from>
    <xdr:ext cx="350178" cy="342472"/>
    <mc:AlternateContent xmlns:mc="http://schemas.openxmlformats.org/markup-compatibility/2006" xmlns:a14="http://schemas.microsoft.com/office/drawing/2010/main">
      <mc:Choice Requires="a14">
        <xdr:sp macro="" textlink="">
          <xdr:nvSpPr>
            <xdr:cNvPr id="96" name="CuadroTexto 95"/>
            <xdr:cNvSpPr txBox="1"/>
          </xdr:nvSpPr>
          <xdr:spPr>
            <a:xfrm>
              <a:off x="409683" y="19948988"/>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r>
                      <a:rPr lang="es-MX" sz="1100" b="1" i="0">
                        <a:latin typeface="Cambria Math" panose="02040503050406030204" pitchFamily="18" charset="0"/>
                      </a:rPr>
                      <m:t>𝐓</m:t>
                    </m:r>
                    <m:r>
                      <a:rPr lang="es-MX" sz="1100" b="1" i="0">
                        <a:latin typeface="Cambria Math" panose="02040503050406030204" pitchFamily="18" charset="0"/>
                      </a:rPr>
                      <m:t>=</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96" name="CuadroTexto 95"/>
            <xdr:cNvSpPr txBox="1"/>
          </xdr:nvSpPr>
          <xdr:spPr>
            <a:xfrm>
              <a:off x="409683" y="19948988"/>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𝐓=</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486837</xdr:colOff>
      <xdr:row>109</xdr:row>
      <xdr:rowOff>117724</xdr:rowOff>
    </xdr:from>
    <xdr:ext cx="350178" cy="342472"/>
    <mc:AlternateContent xmlns:mc="http://schemas.openxmlformats.org/markup-compatibility/2006" xmlns:a14="http://schemas.microsoft.com/office/drawing/2010/main">
      <mc:Choice Requires="a14">
        <xdr:sp macro="" textlink="">
          <xdr:nvSpPr>
            <xdr:cNvPr id="97" name="CuadroTexto 96"/>
            <xdr:cNvSpPr txBox="1"/>
          </xdr:nvSpPr>
          <xdr:spPr>
            <a:xfrm>
              <a:off x="6328837" y="19728641"/>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MX" sz="1100" b="1" i="1">
                            <a:latin typeface="Cambria Math" panose="02040503050406030204" pitchFamily="18" charset="0"/>
                          </a:rPr>
                        </m:ctrlPr>
                      </m:sSupPr>
                      <m:e>
                        <m:r>
                          <a:rPr lang="es-MX" sz="1100" b="1" i="0">
                            <a:latin typeface="Cambria Math" panose="02040503050406030204" pitchFamily="18" charset="0"/>
                          </a:rPr>
                          <m:t>𝐓</m:t>
                        </m:r>
                      </m:e>
                      <m:sup>
                        <m:r>
                          <a:rPr lang="es-MX" sz="1100" b="1" i="0">
                            <a:latin typeface="Cambria Math" panose="02040503050406030204" pitchFamily="18" charset="0"/>
                          </a:rPr>
                          <m:t>𝐓</m:t>
                        </m:r>
                      </m:sup>
                    </m:sSup>
                    <m:r>
                      <a:rPr lang="es-MX" sz="1100" b="1" i="0">
                        <a:latin typeface="Cambria Math" panose="02040503050406030204" pitchFamily="18" charset="0"/>
                      </a:rPr>
                      <m:t>=</m:t>
                    </m:r>
                  </m:oMath>
                </m:oMathPara>
              </a14:m>
              <a:endParaRPr lang="en-US" sz="1100" b="1" i="0"/>
            </a:p>
          </xdr:txBody>
        </xdr:sp>
      </mc:Choice>
      <mc:Fallback xmlns="">
        <xdr:sp macro="" textlink="">
          <xdr:nvSpPr>
            <xdr:cNvPr id="97" name="CuadroTexto 96"/>
            <xdr:cNvSpPr txBox="1"/>
          </xdr:nvSpPr>
          <xdr:spPr>
            <a:xfrm>
              <a:off x="6328837" y="19728641"/>
              <a:ext cx="350178"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𝐓^𝐓=</a:t>
              </a:r>
              <a:endParaRPr lang="en-US" sz="1100" b="1" i="0"/>
            </a:p>
          </xdr:txBody>
        </xdr:sp>
      </mc:Fallback>
    </mc:AlternateContent>
    <xdr:clientData/>
  </xdr:oneCellAnchor>
  <xdr:oneCellAnchor>
    <xdr:from>
      <xdr:col>0</xdr:col>
      <xdr:colOff>310369</xdr:colOff>
      <xdr:row>140</xdr:row>
      <xdr:rowOff>96319</xdr:rowOff>
    </xdr:from>
    <xdr:ext cx="449495" cy="353175"/>
    <mc:AlternateContent xmlns:mc="http://schemas.openxmlformats.org/markup-compatibility/2006" xmlns:a14="http://schemas.microsoft.com/office/drawing/2010/main">
      <mc:Choice Requires="a14">
        <xdr:sp macro="" textlink="">
          <xdr:nvSpPr>
            <xdr:cNvPr id="71" name="CuadroTexto 70"/>
            <xdr:cNvSpPr txBox="1"/>
          </xdr:nvSpPr>
          <xdr:spPr>
            <a:xfrm>
              <a:off x="310369" y="25706797"/>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𝟏</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71" name="CuadroTexto 70"/>
            <xdr:cNvSpPr txBox="1"/>
          </xdr:nvSpPr>
          <xdr:spPr>
            <a:xfrm>
              <a:off x="310369" y="25706797"/>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〖(𝒌)〗_𝟏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310369</xdr:colOff>
      <xdr:row>155</xdr:row>
      <xdr:rowOff>96319</xdr:rowOff>
    </xdr:from>
    <xdr:ext cx="449495" cy="353175"/>
    <mc:AlternateContent xmlns:mc="http://schemas.openxmlformats.org/markup-compatibility/2006" xmlns:a14="http://schemas.microsoft.com/office/drawing/2010/main">
      <mc:Choice Requires="a14">
        <xdr:sp macro="" textlink="">
          <xdr:nvSpPr>
            <xdr:cNvPr id="72" name="CuadroTexto 71"/>
            <xdr:cNvSpPr txBox="1"/>
          </xdr:nvSpPr>
          <xdr:spPr>
            <a:xfrm>
              <a:off x="310369" y="28532190"/>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𝟐</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72" name="CuadroTexto 71"/>
            <xdr:cNvSpPr txBox="1"/>
          </xdr:nvSpPr>
          <xdr:spPr>
            <a:xfrm>
              <a:off x="310369" y="28532190"/>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〖(𝒌)〗_𝟐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310369</xdr:colOff>
      <xdr:row>170</xdr:row>
      <xdr:rowOff>96319</xdr:rowOff>
    </xdr:from>
    <xdr:ext cx="449495" cy="353175"/>
    <mc:AlternateContent xmlns:mc="http://schemas.openxmlformats.org/markup-compatibility/2006" xmlns:a14="http://schemas.microsoft.com/office/drawing/2010/main">
      <mc:Choice Requires="a14">
        <xdr:sp macro="" textlink="">
          <xdr:nvSpPr>
            <xdr:cNvPr id="87" name="CuadroTexto 86"/>
            <xdr:cNvSpPr txBox="1"/>
          </xdr:nvSpPr>
          <xdr:spPr>
            <a:xfrm>
              <a:off x="310369" y="31357583"/>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𝟑</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87" name="CuadroTexto 86"/>
            <xdr:cNvSpPr txBox="1"/>
          </xdr:nvSpPr>
          <xdr:spPr>
            <a:xfrm>
              <a:off x="310369" y="31357583"/>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〖(𝒌)〗_𝟑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310369</xdr:colOff>
      <xdr:row>185</xdr:row>
      <xdr:rowOff>96319</xdr:rowOff>
    </xdr:from>
    <xdr:ext cx="449495" cy="353175"/>
    <mc:AlternateContent xmlns:mc="http://schemas.openxmlformats.org/markup-compatibility/2006" xmlns:a14="http://schemas.microsoft.com/office/drawing/2010/main">
      <mc:Choice Requires="a14">
        <xdr:sp macro="" textlink="">
          <xdr:nvSpPr>
            <xdr:cNvPr id="88" name="CuadroTexto 87"/>
            <xdr:cNvSpPr txBox="1"/>
          </xdr:nvSpPr>
          <xdr:spPr>
            <a:xfrm>
              <a:off x="310369" y="3418297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𝟒</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88" name="CuadroTexto 87"/>
            <xdr:cNvSpPr txBox="1"/>
          </xdr:nvSpPr>
          <xdr:spPr>
            <a:xfrm>
              <a:off x="310369" y="3418297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〖(𝒌)〗_𝟒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310369</xdr:colOff>
      <xdr:row>200</xdr:row>
      <xdr:rowOff>96319</xdr:rowOff>
    </xdr:from>
    <xdr:ext cx="449495" cy="353175"/>
    <mc:AlternateContent xmlns:mc="http://schemas.openxmlformats.org/markup-compatibility/2006" xmlns:a14="http://schemas.microsoft.com/office/drawing/2010/main">
      <mc:Choice Requires="a14">
        <xdr:sp macro="" textlink="">
          <xdr:nvSpPr>
            <xdr:cNvPr id="89" name="CuadroTexto 88"/>
            <xdr:cNvSpPr txBox="1"/>
          </xdr:nvSpPr>
          <xdr:spPr>
            <a:xfrm>
              <a:off x="310369" y="37008370"/>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𝟓</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89" name="CuadroTexto 88"/>
            <xdr:cNvSpPr txBox="1"/>
          </xdr:nvSpPr>
          <xdr:spPr>
            <a:xfrm>
              <a:off x="310369" y="37008370"/>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〖(𝒌)〗_𝟓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310369</xdr:colOff>
      <xdr:row>215</xdr:row>
      <xdr:rowOff>96319</xdr:rowOff>
    </xdr:from>
    <xdr:ext cx="449495" cy="353175"/>
    <mc:AlternateContent xmlns:mc="http://schemas.openxmlformats.org/markup-compatibility/2006" xmlns:a14="http://schemas.microsoft.com/office/drawing/2010/main">
      <mc:Choice Requires="a14">
        <xdr:sp macro="" textlink="">
          <xdr:nvSpPr>
            <xdr:cNvPr id="98" name="CuadroTexto 97"/>
            <xdr:cNvSpPr txBox="1"/>
          </xdr:nvSpPr>
          <xdr:spPr>
            <a:xfrm>
              <a:off x="310369" y="39833763"/>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𝟔</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98" name="CuadroTexto 97"/>
            <xdr:cNvSpPr txBox="1"/>
          </xdr:nvSpPr>
          <xdr:spPr>
            <a:xfrm>
              <a:off x="310369" y="39833763"/>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〖(𝒌)〗_𝟔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11</xdr:col>
      <xdr:colOff>297603</xdr:colOff>
      <xdr:row>256</xdr:row>
      <xdr:rowOff>24487</xdr:rowOff>
    </xdr:from>
    <xdr:ext cx="1009251" cy="172291"/>
    <mc:AlternateContent xmlns:mc="http://schemas.openxmlformats.org/markup-compatibility/2006" xmlns:a14="http://schemas.microsoft.com/office/drawing/2010/main">
      <mc:Choice Requires="a14">
        <xdr:sp macro="" textlink="">
          <xdr:nvSpPr>
            <xdr:cNvPr id="21" name="CuadroTexto 20"/>
            <xdr:cNvSpPr txBox="1"/>
          </xdr:nvSpPr>
          <xdr:spPr>
            <a:xfrm>
              <a:off x="8773783" y="41570611"/>
              <a:ext cx="1009251" cy="172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
                  </m:oMathParaPr>
                  <m:oMath xmlns:m="http://schemas.openxmlformats.org/officeDocument/2006/math">
                    <m:d>
                      <m:dPr>
                        <m:ctrlPr>
                          <a:rPr lang="es-MX" sz="1100" b="1" i="1">
                            <a:solidFill>
                              <a:srgbClr val="FF0000"/>
                            </a:solidFill>
                            <a:latin typeface="Cambria Math" panose="02040503050406030204" pitchFamily="18" charset="0"/>
                          </a:rPr>
                        </m:ctrlPr>
                      </m:dPr>
                      <m:e>
                        <m:r>
                          <a:rPr lang="es-MX" sz="1100" b="1" i="0">
                            <a:solidFill>
                              <a:srgbClr val="FF0000"/>
                            </a:solidFill>
                            <a:latin typeface="Cambria Math" panose="02040503050406030204" pitchFamily="18" charset="0"/>
                          </a:rPr>
                          <m:t>𝐊</m:t>
                        </m:r>
                      </m:e>
                    </m:d>
                    <m:r>
                      <a:rPr lang="es-MX" sz="1100" b="1" i="0">
                        <a:solidFill>
                          <a:srgbClr val="FF0000"/>
                        </a:solidFill>
                        <a:latin typeface="Cambria Math" panose="02040503050406030204" pitchFamily="18" charset="0"/>
                      </a:rPr>
                      <m:t>=</m:t>
                    </m:r>
                    <m:r>
                      <a:rPr lang="es-MX" sz="1100" b="1" i="0">
                        <a:solidFill>
                          <a:srgbClr val="FF0000"/>
                        </a:solidFill>
                        <a:latin typeface="Cambria Math" panose="02040503050406030204" pitchFamily="18" charset="0"/>
                      </a:rPr>
                      <m:t>𝐓</m:t>
                    </m:r>
                    <m:r>
                      <a:rPr lang="es-MX" sz="1100" b="1" i="0">
                        <a:solidFill>
                          <a:srgbClr val="FF0000"/>
                        </a:solidFill>
                        <a:latin typeface="Cambria Math" panose="02040503050406030204" pitchFamily="18" charset="0"/>
                      </a:rPr>
                      <m:t>.</m:t>
                    </m:r>
                    <m:d>
                      <m:dPr>
                        <m:ctrlPr>
                          <a:rPr lang="es-MX" sz="1100" b="1" i="1">
                            <a:solidFill>
                              <a:srgbClr val="FF0000"/>
                            </a:solidFill>
                            <a:latin typeface="Cambria Math" panose="02040503050406030204" pitchFamily="18" charset="0"/>
                          </a:rPr>
                        </m:ctrlPr>
                      </m:dPr>
                      <m:e>
                        <m:r>
                          <a:rPr lang="es-MX" sz="1100" b="1" i="0">
                            <a:solidFill>
                              <a:srgbClr val="FF0000"/>
                            </a:solidFill>
                            <a:latin typeface="Cambria Math" panose="02040503050406030204" pitchFamily="18" charset="0"/>
                          </a:rPr>
                          <m:t>𝐤</m:t>
                        </m:r>
                      </m:e>
                    </m:d>
                    <m:r>
                      <a:rPr lang="es-MX" sz="1100" b="1" i="0">
                        <a:solidFill>
                          <a:srgbClr val="FF0000"/>
                        </a:solidFill>
                        <a:latin typeface="Cambria Math" panose="02040503050406030204" pitchFamily="18" charset="0"/>
                      </a:rPr>
                      <m:t>.</m:t>
                    </m:r>
                    <m:sSup>
                      <m:sSupPr>
                        <m:ctrlPr>
                          <a:rPr lang="es-MX" sz="1100" b="1" i="1">
                            <a:solidFill>
                              <a:srgbClr val="FF0000"/>
                            </a:solidFill>
                            <a:latin typeface="Cambria Math" panose="02040503050406030204" pitchFamily="18" charset="0"/>
                          </a:rPr>
                        </m:ctrlPr>
                      </m:sSupPr>
                      <m:e>
                        <m:r>
                          <a:rPr lang="es-MX" sz="1100" b="1" i="0">
                            <a:solidFill>
                              <a:srgbClr val="FF0000"/>
                            </a:solidFill>
                            <a:latin typeface="Cambria Math" panose="02040503050406030204" pitchFamily="18" charset="0"/>
                          </a:rPr>
                          <m:t>𝐓</m:t>
                        </m:r>
                      </m:e>
                      <m:sup>
                        <m:r>
                          <a:rPr lang="es-MX" sz="1100" b="1" i="0">
                            <a:solidFill>
                              <a:srgbClr val="FF0000"/>
                            </a:solidFill>
                            <a:latin typeface="Cambria Math" panose="02040503050406030204" pitchFamily="18" charset="0"/>
                          </a:rPr>
                          <m:t>𝐓</m:t>
                        </m:r>
                      </m:sup>
                    </m:sSup>
                  </m:oMath>
                </m:oMathPara>
              </a14:m>
              <a:endParaRPr lang="en-US" sz="1100" b="1" i="0">
                <a:solidFill>
                  <a:srgbClr val="FF0000"/>
                </a:solidFill>
                <a:latin typeface="Arial" panose="020B0604020202020204" pitchFamily="34" charset="0"/>
                <a:cs typeface="Arial" panose="020B0604020202020204" pitchFamily="34" charset="0"/>
              </a:endParaRPr>
            </a:p>
          </xdr:txBody>
        </xdr:sp>
      </mc:Choice>
      <mc:Fallback xmlns="">
        <xdr:sp macro="" textlink="">
          <xdr:nvSpPr>
            <xdr:cNvPr id="21" name="CuadroTexto 20"/>
            <xdr:cNvSpPr txBox="1"/>
          </xdr:nvSpPr>
          <xdr:spPr>
            <a:xfrm>
              <a:off x="8773783" y="41570611"/>
              <a:ext cx="1009251" cy="172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lang="es-MX" sz="1100" b="1" i="0">
                  <a:solidFill>
                    <a:srgbClr val="FF0000"/>
                  </a:solidFill>
                  <a:latin typeface="Cambria Math" panose="02040503050406030204" pitchFamily="18" charset="0"/>
                </a:rPr>
                <a:t>(𝐊)=𝐓.(𝐤).𝐓^𝐓</a:t>
              </a:r>
              <a:endParaRPr lang="en-US" sz="1100" b="1" i="0">
                <a:solidFill>
                  <a:srgbClr val="FF0000"/>
                </a:solidFill>
                <a:latin typeface="Arial" panose="020B0604020202020204" pitchFamily="34" charset="0"/>
                <a:cs typeface="Arial" panose="020B0604020202020204" pitchFamily="34" charset="0"/>
              </a:endParaRPr>
            </a:p>
          </xdr:txBody>
        </xdr:sp>
      </mc:Fallback>
    </mc:AlternateContent>
    <xdr:clientData/>
  </xdr:oneCellAnchor>
  <xdr:oneCellAnchor>
    <xdr:from>
      <xdr:col>4</xdr:col>
      <xdr:colOff>650014</xdr:colOff>
      <xdr:row>257</xdr:row>
      <xdr:rowOff>14164</xdr:rowOff>
    </xdr:from>
    <xdr:ext cx="386837" cy="165366"/>
    <mc:AlternateContent xmlns:mc="http://schemas.openxmlformats.org/markup-compatibility/2006" xmlns:a14="http://schemas.microsoft.com/office/drawing/2010/main">
      <mc:Choice Requires="a14">
        <xdr:sp macro="" textlink="">
          <xdr:nvSpPr>
            <xdr:cNvPr id="101" name="CuadroTexto 100"/>
            <xdr:cNvSpPr txBox="1"/>
          </xdr:nvSpPr>
          <xdr:spPr>
            <a:xfrm>
              <a:off x="3111531" y="41742226"/>
              <a:ext cx="386837"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
                  </m:oMathParaPr>
                  <m:oMath xmlns:m="http://schemas.openxmlformats.org/officeDocument/2006/math">
                    <m:r>
                      <a:rPr lang="es-MX" sz="1100" b="1" i="0">
                        <a:solidFill>
                          <a:srgbClr val="FF0000"/>
                        </a:solidFill>
                        <a:latin typeface="Cambria Math" panose="02040503050406030204" pitchFamily="18" charset="0"/>
                      </a:rPr>
                      <m:t>𝐓</m:t>
                    </m:r>
                    <m:r>
                      <a:rPr lang="es-MX" sz="1100" b="1" i="0">
                        <a:solidFill>
                          <a:srgbClr val="FF0000"/>
                        </a:solidFill>
                        <a:latin typeface="Cambria Math" panose="02040503050406030204" pitchFamily="18" charset="0"/>
                      </a:rPr>
                      <m:t>.</m:t>
                    </m:r>
                    <m:d>
                      <m:dPr>
                        <m:ctrlPr>
                          <a:rPr lang="es-MX" sz="1100" b="1" i="1">
                            <a:solidFill>
                              <a:srgbClr val="FF0000"/>
                            </a:solidFill>
                            <a:latin typeface="Cambria Math" panose="02040503050406030204" pitchFamily="18" charset="0"/>
                          </a:rPr>
                        </m:ctrlPr>
                      </m:dPr>
                      <m:e>
                        <m:r>
                          <a:rPr lang="es-MX" sz="1100" b="1" i="0">
                            <a:solidFill>
                              <a:srgbClr val="FF0000"/>
                            </a:solidFill>
                            <a:latin typeface="Cambria Math" panose="02040503050406030204" pitchFamily="18" charset="0"/>
                          </a:rPr>
                          <m:t>𝐤</m:t>
                        </m:r>
                      </m:e>
                    </m:d>
                  </m:oMath>
                </m:oMathPara>
              </a14:m>
              <a:endParaRPr lang="en-US" sz="1100" b="1" i="0">
                <a:solidFill>
                  <a:srgbClr val="FF0000"/>
                </a:solidFill>
                <a:latin typeface="Arial" panose="020B0604020202020204" pitchFamily="34" charset="0"/>
                <a:cs typeface="Arial" panose="020B0604020202020204" pitchFamily="34" charset="0"/>
              </a:endParaRPr>
            </a:p>
          </xdr:txBody>
        </xdr:sp>
      </mc:Choice>
      <mc:Fallback xmlns="">
        <xdr:sp macro="" textlink="">
          <xdr:nvSpPr>
            <xdr:cNvPr id="101" name="CuadroTexto 100"/>
            <xdr:cNvSpPr txBox="1"/>
          </xdr:nvSpPr>
          <xdr:spPr>
            <a:xfrm>
              <a:off x="3111531" y="41742226"/>
              <a:ext cx="386837"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lang="es-MX" sz="1100" b="1" i="0">
                  <a:solidFill>
                    <a:srgbClr val="FF0000"/>
                  </a:solidFill>
                  <a:latin typeface="Cambria Math" panose="02040503050406030204" pitchFamily="18" charset="0"/>
                </a:rPr>
                <a:t>𝐓.(𝐤)</a:t>
              </a:r>
              <a:endParaRPr lang="en-US" sz="1100" b="1" i="0">
                <a:solidFill>
                  <a:srgbClr val="FF0000"/>
                </a:solidFill>
                <a:latin typeface="Arial" panose="020B0604020202020204" pitchFamily="34" charset="0"/>
                <a:cs typeface="Arial" panose="020B0604020202020204" pitchFamily="34" charset="0"/>
              </a:endParaRPr>
            </a:p>
          </xdr:txBody>
        </xdr:sp>
      </mc:Fallback>
    </mc:AlternateContent>
    <xdr:clientData/>
  </xdr:oneCellAnchor>
  <xdr:twoCellAnchor>
    <xdr:from>
      <xdr:col>2</xdr:col>
      <xdr:colOff>606139</xdr:colOff>
      <xdr:row>27</xdr:row>
      <xdr:rowOff>4330</xdr:rowOff>
    </xdr:from>
    <xdr:to>
      <xdr:col>3</xdr:col>
      <xdr:colOff>255443</xdr:colOff>
      <xdr:row>27</xdr:row>
      <xdr:rowOff>8659</xdr:rowOff>
    </xdr:to>
    <xdr:cxnSp macro="">
      <xdr:nvCxnSpPr>
        <xdr:cNvPr id="84" name="Conector recto 83"/>
        <xdr:cNvCxnSpPr/>
      </xdr:nvCxnSpPr>
      <xdr:spPr>
        <a:xfrm flipH="1" flipV="1">
          <a:off x="1541321" y="4931353"/>
          <a:ext cx="497895"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784070</xdr:colOff>
      <xdr:row>27</xdr:row>
      <xdr:rowOff>8712</xdr:rowOff>
    </xdr:from>
    <xdr:to>
      <xdr:col>3</xdr:col>
      <xdr:colOff>7121</xdr:colOff>
      <xdr:row>27</xdr:row>
      <xdr:rowOff>137533</xdr:rowOff>
    </xdr:to>
    <xdr:cxnSp macro="">
      <xdr:nvCxnSpPr>
        <xdr:cNvPr id="102" name="Conector recto 101"/>
        <xdr:cNvCxnSpPr/>
      </xdr:nvCxnSpPr>
      <xdr:spPr>
        <a:xfrm flipH="1">
          <a:off x="1719146" y="493093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689633</xdr:colOff>
      <xdr:row>27</xdr:row>
      <xdr:rowOff>10105</xdr:rowOff>
    </xdr:from>
    <xdr:to>
      <xdr:col>2</xdr:col>
      <xdr:colOff>760642</xdr:colOff>
      <xdr:row>27</xdr:row>
      <xdr:rowOff>138926</xdr:rowOff>
    </xdr:to>
    <xdr:cxnSp macro="">
      <xdr:nvCxnSpPr>
        <xdr:cNvPr id="103" name="Conector recto 102"/>
        <xdr:cNvCxnSpPr/>
      </xdr:nvCxnSpPr>
      <xdr:spPr>
        <a:xfrm flipH="1">
          <a:off x="1624709" y="493232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37752</xdr:colOff>
      <xdr:row>27</xdr:row>
      <xdr:rowOff>8712</xdr:rowOff>
    </xdr:from>
    <xdr:to>
      <xdr:col>3</xdr:col>
      <xdr:colOff>108761</xdr:colOff>
      <xdr:row>27</xdr:row>
      <xdr:rowOff>137533</xdr:rowOff>
    </xdr:to>
    <xdr:cxnSp macro="">
      <xdr:nvCxnSpPr>
        <xdr:cNvPr id="104" name="Conector recto 103"/>
        <xdr:cNvCxnSpPr/>
      </xdr:nvCxnSpPr>
      <xdr:spPr>
        <a:xfrm flipH="1">
          <a:off x="1820786" y="493093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139390</xdr:colOff>
      <xdr:row>27</xdr:row>
      <xdr:rowOff>11616</xdr:rowOff>
    </xdr:from>
    <xdr:to>
      <xdr:col>3</xdr:col>
      <xdr:colOff>210399</xdr:colOff>
      <xdr:row>27</xdr:row>
      <xdr:rowOff>140437</xdr:rowOff>
    </xdr:to>
    <xdr:cxnSp macro="">
      <xdr:nvCxnSpPr>
        <xdr:cNvPr id="105" name="Conector recto 104"/>
        <xdr:cNvCxnSpPr/>
      </xdr:nvCxnSpPr>
      <xdr:spPr>
        <a:xfrm flipH="1">
          <a:off x="1922424" y="4933834"/>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595320</xdr:colOff>
      <xdr:row>27</xdr:row>
      <xdr:rowOff>0</xdr:rowOff>
    </xdr:from>
    <xdr:to>
      <xdr:col>5</xdr:col>
      <xdr:colOff>666329</xdr:colOff>
      <xdr:row>27</xdr:row>
      <xdr:rowOff>128821</xdr:rowOff>
    </xdr:to>
    <xdr:cxnSp macro="">
      <xdr:nvCxnSpPr>
        <xdr:cNvPr id="106" name="Conector recto 105"/>
        <xdr:cNvCxnSpPr/>
      </xdr:nvCxnSpPr>
      <xdr:spPr>
        <a:xfrm flipH="1">
          <a:off x="4074268" y="492221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609579</xdr:colOff>
      <xdr:row>27</xdr:row>
      <xdr:rowOff>2473</xdr:rowOff>
    </xdr:from>
    <xdr:to>
      <xdr:col>6</xdr:col>
      <xdr:colOff>258884</xdr:colOff>
      <xdr:row>27</xdr:row>
      <xdr:rowOff>6802</xdr:rowOff>
    </xdr:to>
    <xdr:cxnSp macro="">
      <xdr:nvCxnSpPr>
        <xdr:cNvPr id="107" name="Conector recto 106"/>
        <xdr:cNvCxnSpPr/>
      </xdr:nvCxnSpPr>
      <xdr:spPr>
        <a:xfrm flipH="1" flipV="1">
          <a:off x="4088527" y="4924691"/>
          <a:ext cx="49726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787510</xdr:colOff>
      <xdr:row>27</xdr:row>
      <xdr:rowOff>6855</xdr:rowOff>
    </xdr:from>
    <xdr:to>
      <xdr:col>6</xdr:col>
      <xdr:colOff>10562</xdr:colOff>
      <xdr:row>27</xdr:row>
      <xdr:rowOff>135676</xdr:rowOff>
    </xdr:to>
    <xdr:cxnSp macro="">
      <xdr:nvCxnSpPr>
        <xdr:cNvPr id="108" name="Conector recto 107"/>
        <xdr:cNvCxnSpPr/>
      </xdr:nvCxnSpPr>
      <xdr:spPr>
        <a:xfrm flipH="1">
          <a:off x="4266458" y="492907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693073</xdr:colOff>
      <xdr:row>27</xdr:row>
      <xdr:rowOff>8248</xdr:rowOff>
    </xdr:from>
    <xdr:to>
      <xdr:col>5</xdr:col>
      <xdr:colOff>764082</xdr:colOff>
      <xdr:row>27</xdr:row>
      <xdr:rowOff>137069</xdr:rowOff>
    </xdr:to>
    <xdr:cxnSp macro="">
      <xdr:nvCxnSpPr>
        <xdr:cNvPr id="109" name="Conector recto 108"/>
        <xdr:cNvCxnSpPr/>
      </xdr:nvCxnSpPr>
      <xdr:spPr>
        <a:xfrm flipH="1">
          <a:off x="4172021" y="493046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41193</xdr:colOff>
      <xdr:row>27</xdr:row>
      <xdr:rowOff>6855</xdr:rowOff>
    </xdr:from>
    <xdr:to>
      <xdr:col>6</xdr:col>
      <xdr:colOff>112202</xdr:colOff>
      <xdr:row>27</xdr:row>
      <xdr:rowOff>135676</xdr:rowOff>
    </xdr:to>
    <xdr:cxnSp macro="">
      <xdr:nvCxnSpPr>
        <xdr:cNvPr id="110" name="Conector recto 109"/>
        <xdr:cNvCxnSpPr/>
      </xdr:nvCxnSpPr>
      <xdr:spPr>
        <a:xfrm flipH="1">
          <a:off x="4368098" y="492907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142831</xdr:colOff>
      <xdr:row>27</xdr:row>
      <xdr:rowOff>9759</xdr:rowOff>
    </xdr:from>
    <xdr:to>
      <xdr:col>6</xdr:col>
      <xdr:colOff>213840</xdr:colOff>
      <xdr:row>27</xdr:row>
      <xdr:rowOff>138580</xdr:rowOff>
    </xdr:to>
    <xdr:cxnSp macro="">
      <xdr:nvCxnSpPr>
        <xdr:cNvPr id="111" name="Conector recto 110"/>
        <xdr:cNvCxnSpPr/>
      </xdr:nvCxnSpPr>
      <xdr:spPr>
        <a:xfrm flipH="1">
          <a:off x="4469736" y="493197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591880</xdr:colOff>
      <xdr:row>57</xdr:row>
      <xdr:rowOff>1857</xdr:rowOff>
    </xdr:from>
    <xdr:to>
      <xdr:col>2</xdr:col>
      <xdr:colOff>662889</xdr:colOff>
      <xdr:row>57</xdr:row>
      <xdr:rowOff>130678</xdr:rowOff>
    </xdr:to>
    <xdr:cxnSp macro="">
      <xdr:nvCxnSpPr>
        <xdr:cNvPr id="112" name="Conector recto 111"/>
        <xdr:cNvCxnSpPr/>
      </xdr:nvCxnSpPr>
      <xdr:spPr>
        <a:xfrm flipH="1">
          <a:off x="1349992" y="502678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82681</xdr:colOff>
      <xdr:row>40</xdr:row>
      <xdr:rowOff>29387</xdr:rowOff>
    </xdr:from>
    <xdr:to>
      <xdr:col>2</xdr:col>
      <xdr:colOff>736712</xdr:colOff>
      <xdr:row>40</xdr:row>
      <xdr:rowOff>32459</xdr:rowOff>
    </xdr:to>
    <xdr:cxnSp macro="">
      <xdr:nvCxnSpPr>
        <xdr:cNvPr id="113" name="Conector recto de flecha 112"/>
        <xdr:cNvCxnSpPr/>
      </xdr:nvCxnSpPr>
      <xdr:spPr>
        <a:xfrm flipV="1">
          <a:off x="844681" y="7401737"/>
          <a:ext cx="654031" cy="3072"/>
        </a:xfrm>
        <a:prstGeom prst="straightConnector1">
          <a:avLst/>
        </a:prstGeom>
        <a:ln w="38100">
          <a:solidFill>
            <a:schemeClr val="accent6">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67192</xdr:colOff>
      <xdr:row>49</xdr:row>
      <xdr:rowOff>31635</xdr:rowOff>
    </xdr:from>
    <xdr:to>
      <xdr:col>2</xdr:col>
      <xdr:colOff>721223</xdr:colOff>
      <xdr:row>49</xdr:row>
      <xdr:rowOff>34707</xdr:rowOff>
    </xdr:to>
    <xdr:cxnSp macro="">
      <xdr:nvCxnSpPr>
        <xdr:cNvPr id="114" name="Conector recto de flecha 113"/>
        <xdr:cNvCxnSpPr/>
      </xdr:nvCxnSpPr>
      <xdr:spPr>
        <a:xfrm flipV="1">
          <a:off x="829192" y="9089910"/>
          <a:ext cx="654031" cy="3072"/>
        </a:xfrm>
        <a:prstGeom prst="straightConnector1">
          <a:avLst/>
        </a:prstGeom>
        <a:ln w="38100">
          <a:solidFill>
            <a:schemeClr val="accent6">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343142</xdr:colOff>
      <xdr:row>39</xdr:row>
      <xdr:rowOff>197777</xdr:rowOff>
    </xdr:from>
    <xdr:to>
      <xdr:col>1</xdr:col>
      <xdr:colOff>124244</xdr:colOff>
      <xdr:row>39</xdr:row>
      <xdr:rowOff>198191</xdr:rowOff>
    </xdr:to>
    <xdr:cxnSp macro="">
      <xdr:nvCxnSpPr>
        <xdr:cNvPr id="115" name="Conector recto 114"/>
        <xdr:cNvCxnSpPr/>
      </xdr:nvCxnSpPr>
      <xdr:spPr>
        <a:xfrm flipH="1" flipV="1">
          <a:off x="343142" y="1752879"/>
          <a:ext cx="247633" cy="41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340178</xdr:colOff>
      <xdr:row>49</xdr:row>
      <xdr:rowOff>0</xdr:rowOff>
    </xdr:from>
    <xdr:to>
      <xdr:col>1</xdr:col>
      <xdr:colOff>121280</xdr:colOff>
      <xdr:row>49</xdr:row>
      <xdr:rowOff>414</xdr:rowOff>
    </xdr:to>
    <xdr:cxnSp macro="">
      <xdr:nvCxnSpPr>
        <xdr:cNvPr id="116" name="Conector recto 115"/>
        <xdr:cNvCxnSpPr/>
      </xdr:nvCxnSpPr>
      <xdr:spPr>
        <a:xfrm flipH="1" flipV="1">
          <a:off x="340178" y="3479541"/>
          <a:ext cx="247633" cy="41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343136</xdr:colOff>
      <xdr:row>56</xdr:row>
      <xdr:rowOff>198191</xdr:rowOff>
    </xdr:from>
    <xdr:to>
      <xdr:col>1</xdr:col>
      <xdr:colOff>124238</xdr:colOff>
      <xdr:row>56</xdr:row>
      <xdr:rowOff>198605</xdr:rowOff>
    </xdr:to>
    <xdr:cxnSp macro="">
      <xdr:nvCxnSpPr>
        <xdr:cNvPr id="117" name="Conector recto 116"/>
        <xdr:cNvCxnSpPr/>
      </xdr:nvCxnSpPr>
      <xdr:spPr>
        <a:xfrm flipH="1" flipV="1">
          <a:off x="343136" y="5019007"/>
          <a:ext cx="247633" cy="414"/>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5418</xdr:colOff>
      <xdr:row>58</xdr:row>
      <xdr:rowOff>87462</xdr:rowOff>
    </xdr:from>
    <xdr:to>
      <xdr:col>3</xdr:col>
      <xdr:colOff>6860</xdr:colOff>
      <xdr:row>59</xdr:row>
      <xdr:rowOff>106605</xdr:rowOff>
    </xdr:to>
    <xdr:cxnSp macro="">
      <xdr:nvCxnSpPr>
        <xdr:cNvPr id="118" name="Conector recto 117"/>
        <xdr:cNvCxnSpPr/>
      </xdr:nvCxnSpPr>
      <xdr:spPr>
        <a:xfrm flipH="1" flipV="1">
          <a:off x="1609117" y="5316493"/>
          <a:ext cx="1442" cy="203811"/>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2533</xdr:colOff>
      <xdr:row>58</xdr:row>
      <xdr:rowOff>86341</xdr:rowOff>
    </xdr:from>
    <xdr:to>
      <xdr:col>6</xdr:col>
      <xdr:colOff>3975</xdr:colOff>
      <xdr:row>59</xdr:row>
      <xdr:rowOff>105484</xdr:rowOff>
    </xdr:to>
    <xdr:cxnSp macro="">
      <xdr:nvCxnSpPr>
        <xdr:cNvPr id="119" name="Conector recto 118"/>
        <xdr:cNvCxnSpPr/>
      </xdr:nvCxnSpPr>
      <xdr:spPr>
        <a:xfrm flipH="1" flipV="1">
          <a:off x="4142992" y="5315372"/>
          <a:ext cx="1442" cy="203811"/>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606139</xdr:colOff>
      <xdr:row>57</xdr:row>
      <xdr:rowOff>4330</xdr:rowOff>
    </xdr:from>
    <xdr:to>
      <xdr:col>3</xdr:col>
      <xdr:colOff>255443</xdr:colOff>
      <xdr:row>57</xdr:row>
      <xdr:rowOff>8659</xdr:rowOff>
    </xdr:to>
    <xdr:cxnSp macro="">
      <xdr:nvCxnSpPr>
        <xdr:cNvPr id="120" name="Conector recto 119"/>
        <xdr:cNvCxnSpPr/>
      </xdr:nvCxnSpPr>
      <xdr:spPr>
        <a:xfrm flipH="1" flipV="1">
          <a:off x="1364251" y="5029253"/>
          <a:ext cx="494891"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784070</xdr:colOff>
      <xdr:row>57</xdr:row>
      <xdr:rowOff>8712</xdr:rowOff>
    </xdr:from>
    <xdr:to>
      <xdr:col>3</xdr:col>
      <xdr:colOff>7121</xdr:colOff>
      <xdr:row>57</xdr:row>
      <xdr:rowOff>137533</xdr:rowOff>
    </xdr:to>
    <xdr:cxnSp macro="">
      <xdr:nvCxnSpPr>
        <xdr:cNvPr id="121" name="Conector recto 120"/>
        <xdr:cNvCxnSpPr/>
      </xdr:nvCxnSpPr>
      <xdr:spPr>
        <a:xfrm flipH="1">
          <a:off x="1542182" y="5033635"/>
          <a:ext cx="68638"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689633</xdr:colOff>
      <xdr:row>57</xdr:row>
      <xdr:rowOff>10105</xdr:rowOff>
    </xdr:from>
    <xdr:to>
      <xdr:col>2</xdr:col>
      <xdr:colOff>760642</xdr:colOff>
      <xdr:row>57</xdr:row>
      <xdr:rowOff>138926</xdr:rowOff>
    </xdr:to>
    <xdr:cxnSp macro="">
      <xdr:nvCxnSpPr>
        <xdr:cNvPr id="122" name="Conector recto 121"/>
        <xdr:cNvCxnSpPr/>
      </xdr:nvCxnSpPr>
      <xdr:spPr>
        <a:xfrm flipH="1">
          <a:off x="1447745" y="503502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37752</xdr:colOff>
      <xdr:row>57</xdr:row>
      <xdr:rowOff>8712</xdr:rowOff>
    </xdr:from>
    <xdr:to>
      <xdr:col>3</xdr:col>
      <xdr:colOff>108761</xdr:colOff>
      <xdr:row>57</xdr:row>
      <xdr:rowOff>137533</xdr:rowOff>
    </xdr:to>
    <xdr:cxnSp macro="">
      <xdr:nvCxnSpPr>
        <xdr:cNvPr id="123" name="Conector recto 122"/>
        <xdr:cNvCxnSpPr/>
      </xdr:nvCxnSpPr>
      <xdr:spPr>
        <a:xfrm flipH="1">
          <a:off x="1641451" y="503363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595320</xdr:colOff>
      <xdr:row>57</xdr:row>
      <xdr:rowOff>0</xdr:rowOff>
    </xdr:from>
    <xdr:to>
      <xdr:col>5</xdr:col>
      <xdr:colOff>666329</xdr:colOff>
      <xdr:row>57</xdr:row>
      <xdr:rowOff>128821</xdr:rowOff>
    </xdr:to>
    <xdr:cxnSp macro="">
      <xdr:nvCxnSpPr>
        <xdr:cNvPr id="125" name="Conector recto 124"/>
        <xdr:cNvCxnSpPr/>
      </xdr:nvCxnSpPr>
      <xdr:spPr>
        <a:xfrm flipH="1">
          <a:off x="3890192" y="502492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609579</xdr:colOff>
      <xdr:row>57</xdr:row>
      <xdr:rowOff>2473</xdr:rowOff>
    </xdr:from>
    <xdr:to>
      <xdr:col>6</xdr:col>
      <xdr:colOff>258884</xdr:colOff>
      <xdr:row>57</xdr:row>
      <xdr:rowOff>6802</xdr:rowOff>
    </xdr:to>
    <xdr:cxnSp macro="">
      <xdr:nvCxnSpPr>
        <xdr:cNvPr id="126" name="Conector recto 125"/>
        <xdr:cNvCxnSpPr/>
      </xdr:nvCxnSpPr>
      <xdr:spPr>
        <a:xfrm flipH="1" flipV="1">
          <a:off x="3904451" y="5027396"/>
          <a:ext cx="49489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787510</xdr:colOff>
      <xdr:row>57</xdr:row>
      <xdr:rowOff>6855</xdr:rowOff>
    </xdr:from>
    <xdr:to>
      <xdr:col>6</xdr:col>
      <xdr:colOff>10562</xdr:colOff>
      <xdr:row>57</xdr:row>
      <xdr:rowOff>135676</xdr:rowOff>
    </xdr:to>
    <xdr:cxnSp macro="">
      <xdr:nvCxnSpPr>
        <xdr:cNvPr id="127" name="Conector recto 126"/>
        <xdr:cNvCxnSpPr/>
      </xdr:nvCxnSpPr>
      <xdr:spPr>
        <a:xfrm flipH="1">
          <a:off x="4082382" y="5031778"/>
          <a:ext cx="6863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693073</xdr:colOff>
      <xdr:row>57</xdr:row>
      <xdr:rowOff>8248</xdr:rowOff>
    </xdr:from>
    <xdr:to>
      <xdr:col>5</xdr:col>
      <xdr:colOff>764082</xdr:colOff>
      <xdr:row>57</xdr:row>
      <xdr:rowOff>137069</xdr:rowOff>
    </xdr:to>
    <xdr:cxnSp macro="">
      <xdr:nvCxnSpPr>
        <xdr:cNvPr id="128" name="Conector recto 127"/>
        <xdr:cNvCxnSpPr/>
      </xdr:nvCxnSpPr>
      <xdr:spPr>
        <a:xfrm flipH="1">
          <a:off x="3987945" y="503317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41193</xdr:colOff>
      <xdr:row>57</xdr:row>
      <xdr:rowOff>6855</xdr:rowOff>
    </xdr:from>
    <xdr:to>
      <xdr:col>6</xdr:col>
      <xdr:colOff>112202</xdr:colOff>
      <xdr:row>57</xdr:row>
      <xdr:rowOff>135676</xdr:rowOff>
    </xdr:to>
    <xdr:cxnSp macro="">
      <xdr:nvCxnSpPr>
        <xdr:cNvPr id="129" name="Conector recto 128"/>
        <xdr:cNvCxnSpPr/>
      </xdr:nvCxnSpPr>
      <xdr:spPr>
        <a:xfrm flipH="1">
          <a:off x="4181652" y="503177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142831</xdr:colOff>
      <xdr:row>57</xdr:row>
      <xdr:rowOff>9759</xdr:rowOff>
    </xdr:from>
    <xdr:to>
      <xdr:col>6</xdr:col>
      <xdr:colOff>213840</xdr:colOff>
      <xdr:row>57</xdr:row>
      <xdr:rowOff>138580</xdr:rowOff>
    </xdr:to>
    <xdr:cxnSp macro="">
      <xdr:nvCxnSpPr>
        <xdr:cNvPr id="130" name="Conector recto 129"/>
        <xdr:cNvCxnSpPr/>
      </xdr:nvCxnSpPr>
      <xdr:spPr>
        <a:xfrm flipH="1">
          <a:off x="4283290" y="503468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722294</xdr:colOff>
      <xdr:row>56</xdr:row>
      <xdr:rowOff>74929</xdr:rowOff>
    </xdr:from>
    <xdr:to>
      <xdr:col>3</xdr:col>
      <xdr:colOff>127675</xdr:colOff>
      <xdr:row>57</xdr:row>
      <xdr:rowOff>134042</xdr:rowOff>
    </xdr:to>
    <xdr:sp macro="" textlink="">
      <xdr:nvSpPr>
        <xdr:cNvPr id="62" name="Elipse 61"/>
        <xdr:cNvSpPr/>
      </xdr:nvSpPr>
      <xdr:spPr>
        <a:xfrm>
          <a:off x="1482670" y="10425249"/>
          <a:ext cx="252349" cy="24853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1</a:t>
          </a:r>
        </a:p>
      </xdr:txBody>
    </xdr:sp>
    <xdr:clientData/>
  </xdr:twoCellAnchor>
  <xdr:twoCellAnchor>
    <xdr:from>
      <xdr:col>5</xdr:col>
      <xdr:colOff>725638</xdr:colOff>
      <xdr:row>56</xdr:row>
      <xdr:rowOff>72873</xdr:rowOff>
    </xdr:from>
    <xdr:to>
      <xdr:col>6</xdr:col>
      <xdr:colOff>130090</xdr:colOff>
      <xdr:row>57</xdr:row>
      <xdr:rowOff>131986</xdr:rowOff>
    </xdr:to>
    <xdr:sp macro="" textlink="">
      <xdr:nvSpPr>
        <xdr:cNvPr id="61" name="Elipse 60"/>
        <xdr:cNvSpPr/>
      </xdr:nvSpPr>
      <xdr:spPr>
        <a:xfrm>
          <a:off x="4030813" y="10426548"/>
          <a:ext cx="252177" cy="249613"/>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2</a:t>
          </a:r>
        </a:p>
      </xdr:txBody>
    </xdr:sp>
    <xdr:clientData/>
  </xdr:twoCellAnchor>
  <xdr:oneCellAnchor>
    <xdr:from>
      <xdr:col>8</xdr:col>
      <xdr:colOff>385277</xdr:colOff>
      <xdr:row>260</xdr:row>
      <xdr:rowOff>96321</xdr:rowOff>
    </xdr:from>
    <xdr:ext cx="449495" cy="353175"/>
    <mc:AlternateContent xmlns:mc="http://schemas.openxmlformats.org/markup-compatibility/2006" xmlns:a14="http://schemas.microsoft.com/office/drawing/2010/main">
      <mc:Choice Requires="a14">
        <xdr:sp macro="" textlink="">
          <xdr:nvSpPr>
            <xdr:cNvPr id="136" name="CuadroTexto 135"/>
            <xdr:cNvSpPr txBox="1"/>
          </xdr:nvSpPr>
          <xdr:spPr>
            <a:xfrm>
              <a:off x="6228704" y="42391602"/>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latin typeface="Cambria Math" panose="02040503050406030204" pitchFamily="18" charset="0"/>
                          </a:rPr>
                          <m:t>𝐊</m:t>
                        </m:r>
                        <m:r>
                          <a:rPr lang="es-MX" sz="1100" b="1" i="1">
                            <a:latin typeface="Cambria Math" panose="02040503050406030204" pitchFamily="18" charset="0"/>
                          </a:rPr>
                          <m:t>)</m:t>
                        </m:r>
                      </m:e>
                      <m:sub>
                        <m:r>
                          <a:rPr lang="es-MX" sz="1100" b="1" i="1">
                            <a:latin typeface="Cambria Math" panose="02040503050406030204" pitchFamily="18" charset="0"/>
                          </a:rPr>
                          <m:t>𝟏</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136" name="CuadroTexto 135"/>
            <xdr:cNvSpPr txBox="1"/>
          </xdr:nvSpPr>
          <xdr:spPr>
            <a:xfrm>
              <a:off x="6228704" y="42391602"/>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〖(𝐊)〗_𝟏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5</xdr:col>
      <xdr:colOff>567218</xdr:colOff>
      <xdr:row>254</xdr:row>
      <xdr:rowOff>117725</xdr:rowOff>
    </xdr:from>
    <xdr:ext cx="1009251" cy="172291"/>
    <mc:AlternateContent xmlns:mc="http://schemas.openxmlformats.org/markup-compatibility/2006" xmlns:a14="http://schemas.microsoft.com/office/drawing/2010/main">
      <mc:Choice Requires="a14">
        <xdr:sp macro="" textlink="">
          <xdr:nvSpPr>
            <xdr:cNvPr id="137" name="CuadroTexto 136"/>
            <xdr:cNvSpPr txBox="1"/>
          </xdr:nvSpPr>
          <xdr:spPr>
            <a:xfrm>
              <a:off x="3874212" y="41299972"/>
              <a:ext cx="1009251" cy="172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14:m>
                <m:oMathPara xmlns:m="http://schemas.openxmlformats.org/officeDocument/2006/math">
                  <m:oMathParaPr>
                    <m:jc m:val="center"/>
                  </m:oMathParaPr>
                  <m:oMath xmlns:m="http://schemas.openxmlformats.org/officeDocument/2006/math">
                    <m:d>
                      <m:dPr>
                        <m:ctrlPr>
                          <a:rPr lang="es-MX" sz="1100" b="1" i="1">
                            <a:solidFill>
                              <a:schemeClr val="tx1"/>
                            </a:solidFill>
                            <a:latin typeface="Cambria Math" panose="02040503050406030204" pitchFamily="18" charset="0"/>
                          </a:rPr>
                        </m:ctrlPr>
                      </m:dPr>
                      <m:e>
                        <m:r>
                          <a:rPr lang="es-MX" sz="1100" b="1" i="0">
                            <a:solidFill>
                              <a:schemeClr val="tx1"/>
                            </a:solidFill>
                            <a:latin typeface="Cambria Math" panose="02040503050406030204" pitchFamily="18" charset="0"/>
                          </a:rPr>
                          <m:t>𝐊</m:t>
                        </m:r>
                      </m:e>
                    </m:d>
                    <m:r>
                      <a:rPr lang="es-MX" sz="1100" b="1" i="0">
                        <a:solidFill>
                          <a:schemeClr val="tx1"/>
                        </a:solidFill>
                        <a:latin typeface="Cambria Math" panose="02040503050406030204" pitchFamily="18" charset="0"/>
                      </a:rPr>
                      <m:t>=</m:t>
                    </m:r>
                    <m:r>
                      <a:rPr lang="es-MX" sz="1100" b="1" i="0">
                        <a:solidFill>
                          <a:schemeClr val="tx1"/>
                        </a:solidFill>
                        <a:latin typeface="Cambria Math" panose="02040503050406030204" pitchFamily="18" charset="0"/>
                      </a:rPr>
                      <m:t>𝐓</m:t>
                    </m:r>
                    <m:r>
                      <a:rPr lang="es-MX" sz="1100" b="1" i="0">
                        <a:solidFill>
                          <a:schemeClr val="tx1"/>
                        </a:solidFill>
                        <a:latin typeface="Cambria Math" panose="02040503050406030204" pitchFamily="18" charset="0"/>
                      </a:rPr>
                      <m:t>.</m:t>
                    </m:r>
                    <m:d>
                      <m:dPr>
                        <m:ctrlPr>
                          <a:rPr lang="es-MX" sz="1100" b="1" i="1">
                            <a:solidFill>
                              <a:schemeClr val="tx1"/>
                            </a:solidFill>
                            <a:latin typeface="Cambria Math" panose="02040503050406030204" pitchFamily="18" charset="0"/>
                          </a:rPr>
                        </m:ctrlPr>
                      </m:dPr>
                      <m:e>
                        <m:r>
                          <a:rPr lang="es-MX" sz="1100" b="1" i="0">
                            <a:solidFill>
                              <a:schemeClr val="tx1"/>
                            </a:solidFill>
                            <a:latin typeface="Cambria Math" panose="02040503050406030204" pitchFamily="18" charset="0"/>
                          </a:rPr>
                          <m:t>𝐤</m:t>
                        </m:r>
                      </m:e>
                    </m:d>
                    <m:r>
                      <a:rPr lang="es-MX" sz="1100" b="1" i="0">
                        <a:solidFill>
                          <a:schemeClr val="tx1"/>
                        </a:solidFill>
                        <a:latin typeface="Cambria Math" panose="02040503050406030204" pitchFamily="18" charset="0"/>
                      </a:rPr>
                      <m:t>.</m:t>
                    </m:r>
                    <m:sSup>
                      <m:sSupPr>
                        <m:ctrlPr>
                          <a:rPr lang="es-MX" sz="1100" b="1" i="1">
                            <a:solidFill>
                              <a:schemeClr val="tx1"/>
                            </a:solidFill>
                            <a:latin typeface="Cambria Math" panose="02040503050406030204" pitchFamily="18" charset="0"/>
                          </a:rPr>
                        </m:ctrlPr>
                      </m:sSupPr>
                      <m:e>
                        <m:r>
                          <a:rPr lang="es-MX" sz="1100" b="1" i="0">
                            <a:solidFill>
                              <a:schemeClr val="tx1"/>
                            </a:solidFill>
                            <a:latin typeface="Cambria Math" panose="02040503050406030204" pitchFamily="18" charset="0"/>
                          </a:rPr>
                          <m:t>𝐓</m:t>
                        </m:r>
                      </m:e>
                      <m:sup>
                        <m:r>
                          <a:rPr lang="es-MX" sz="1100" b="1" i="0">
                            <a:solidFill>
                              <a:schemeClr val="tx1"/>
                            </a:solidFill>
                            <a:latin typeface="Cambria Math" panose="02040503050406030204" pitchFamily="18" charset="0"/>
                          </a:rPr>
                          <m:t>𝐓</m:t>
                        </m:r>
                      </m:sup>
                    </m:sSup>
                  </m:oMath>
                </m:oMathPara>
              </a14:m>
              <a:endParaRPr lang="en-US" sz="1100" b="1" i="0">
                <a:solidFill>
                  <a:srgbClr val="FF0000"/>
                </a:solidFill>
                <a:latin typeface="Arial" panose="020B0604020202020204" pitchFamily="34" charset="0"/>
                <a:cs typeface="Arial" panose="020B0604020202020204" pitchFamily="34" charset="0"/>
              </a:endParaRPr>
            </a:p>
          </xdr:txBody>
        </xdr:sp>
      </mc:Choice>
      <mc:Fallback xmlns="">
        <xdr:sp macro="" textlink="">
          <xdr:nvSpPr>
            <xdr:cNvPr id="137" name="CuadroTexto 136"/>
            <xdr:cNvSpPr txBox="1"/>
          </xdr:nvSpPr>
          <xdr:spPr>
            <a:xfrm>
              <a:off x="3874212" y="41299972"/>
              <a:ext cx="1009251" cy="172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spAutoFit/>
            </a:bodyPr>
            <a:lstStyle/>
            <a:p>
              <a:pPr/>
              <a:r>
                <a:rPr lang="es-MX" sz="1100" b="1" i="0">
                  <a:solidFill>
                    <a:schemeClr val="tx1"/>
                  </a:solidFill>
                  <a:latin typeface="Cambria Math" panose="02040503050406030204" pitchFamily="18" charset="0"/>
                </a:rPr>
                <a:t>(𝐊)=𝐓.(𝐤).𝐓^𝐓</a:t>
              </a:r>
              <a:endParaRPr lang="en-US" sz="1100" b="1" i="0">
                <a:solidFill>
                  <a:srgbClr val="FF0000"/>
                </a:solidFill>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268</xdr:row>
      <xdr:rowOff>96321</xdr:rowOff>
    </xdr:from>
    <xdr:ext cx="449495" cy="353175"/>
    <mc:AlternateContent xmlns:mc="http://schemas.openxmlformats.org/markup-compatibility/2006" xmlns:a14="http://schemas.microsoft.com/office/drawing/2010/main">
      <mc:Choice Requires="a14">
        <xdr:sp macro="" textlink="">
          <xdr:nvSpPr>
            <xdr:cNvPr id="139" name="CuadroTexto 138"/>
            <xdr:cNvSpPr txBox="1"/>
          </xdr:nvSpPr>
          <xdr:spPr>
            <a:xfrm>
              <a:off x="6228704" y="43922023"/>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solidFill>
                              <a:schemeClr val="tx1"/>
                            </a:solidFill>
                            <a:effectLst/>
                            <a:latin typeface="Cambria Math" panose="02040503050406030204" pitchFamily="18" charset="0"/>
                            <a:ea typeface="+mn-ea"/>
                            <a:cs typeface="+mn-cs"/>
                          </a:rPr>
                          <m:t>𝐊</m:t>
                        </m:r>
                        <m:r>
                          <a:rPr lang="es-MX" sz="1100" b="1" i="1">
                            <a:latin typeface="Cambria Math" panose="02040503050406030204" pitchFamily="18" charset="0"/>
                          </a:rPr>
                          <m:t>)</m:t>
                        </m:r>
                      </m:e>
                      <m:sub>
                        <m:r>
                          <a:rPr lang="es-MX" sz="1100" b="1" i="1">
                            <a:latin typeface="Cambria Math" panose="02040503050406030204" pitchFamily="18" charset="0"/>
                          </a:rPr>
                          <m:t>𝟐</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139" name="CuadroTexto 138"/>
            <xdr:cNvSpPr txBox="1"/>
          </xdr:nvSpPr>
          <xdr:spPr>
            <a:xfrm>
              <a:off x="6228704" y="43922023"/>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a:t>
              </a:r>
              <a:r>
                <a:rPr lang="es-MX" sz="1100" b="1" i="0">
                  <a:solidFill>
                    <a:schemeClr val="tx1"/>
                  </a:solidFill>
                  <a:effectLst/>
                  <a:latin typeface="+mn-lt"/>
                  <a:ea typeface="+mn-ea"/>
                  <a:cs typeface="+mn-cs"/>
                </a:rPr>
                <a:t>𝐊</a:t>
              </a:r>
              <a:r>
                <a:rPr lang="es-MX" sz="1100" b="1" i="0">
                  <a:latin typeface="Cambria Math" panose="02040503050406030204" pitchFamily="18" charset="0"/>
                </a:rPr>
                <a:t>)〗_𝟐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276</xdr:row>
      <xdr:rowOff>96321</xdr:rowOff>
    </xdr:from>
    <xdr:ext cx="449495" cy="353175"/>
    <mc:AlternateContent xmlns:mc="http://schemas.openxmlformats.org/markup-compatibility/2006" xmlns:a14="http://schemas.microsoft.com/office/drawing/2010/main">
      <mc:Choice Requires="a14">
        <xdr:sp macro="" textlink="">
          <xdr:nvSpPr>
            <xdr:cNvPr id="140" name="CuadroTexto 139"/>
            <xdr:cNvSpPr txBox="1"/>
          </xdr:nvSpPr>
          <xdr:spPr>
            <a:xfrm>
              <a:off x="6228704" y="45452445"/>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solidFill>
                              <a:schemeClr val="tx1"/>
                            </a:solidFill>
                            <a:effectLst/>
                            <a:latin typeface="Cambria Math" panose="02040503050406030204" pitchFamily="18" charset="0"/>
                            <a:ea typeface="+mn-ea"/>
                            <a:cs typeface="+mn-cs"/>
                          </a:rPr>
                          <m:t>𝐊</m:t>
                        </m:r>
                        <m:r>
                          <a:rPr lang="es-MX" sz="1100" b="1" i="1">
                            <a:latin typeface="Cambria Math" panose="02040503050406030204" pitchFamily="18" charset="0"/>
                          </a:rPr>
                          <m:t>)</m:t>
                        </m:r>
                      </m:e>
                      <m:sub>
                        <m:r>
                          <a:rPr lang="es-MX" sz="1100" b="1" i="1">
                            <a:latin typeface="Cambria Math" panose="02040503050406030204" pitchFamily="18" charset="0"/>
                          </a:rPr>
                          <m:t>𝟑</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140" name="CuadroTexto 139"/>
            <xdr:cNvSpPr txBox="1"/>
          </xdr:nvSpPr>
          <xdr:spPr>
            <a:xfrm>
              <a:off x="6228704" y="45452445"/>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a:t>
              </a:r>
              <a:r>
                <a:rPr lang="es-MX" sz="1100" b="1" i="0">
                  <a:solidFill>
                    <a:schemeClr val="tx1"/>
                  </a:solidFill>
                  <a:effectLst/>
                  <a:latin typeface="+mn-lt"/>
                  <a:ea typeface="+mn-ea"/>
                  <a:cs typeface="+mn-cs"/>
                </a:rPr>
                <a:t>𝐊</a:t>
              </a:r>
              <a:r>
                <a:rPr lang="es-MX" sz="1100" b="1" i="0">
                  <a:latin typeface="Cambria Math" panose="02040503050406030204" pitchFamily="18" charset="0"/>
                </a:rPr>
                <a:t>)〗_𝟑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284</xdr:row>
      <xdr:rowOff>96321</xdr:rowOff>
    </xdr:from>
    <xdr:ext cx="449495" cy="353175"/>
    <mc:AlternateContent xmlns:mc="http://schemas.openxmlformats.org/markup-compatibility/2006" xmlns:a14="http://schemas.microsoft.com/office/drawing/2010/main">
      <mc:Choice Requires="a14">
        <xdr:sp macro="" textlink="">
          <xdr:nvSpPr>
            <xdr:cNvPr id="141" name="CuadroTexto 140"/>
            <xdr:cNvSpPr txBox="1"/>
          </xdr:nvSpPr>
          <xdr:spPr>
            <a:xfrm>
              <a:off x="6228704" y="4698286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solidFill>
                              <a:schemeClr val="tx1"/>
                            </a:solidFill>
                            <a:effectLst/>
                            <a:latin typeface="Cambria Math" panose="02040503050406030204" pitchFamily="18" charset="0"/>
                            <a:ea typeface="+mn-ea"/>
                            <a:cs typeface="+mn-cs"/>
                          </a:rPr>
                          <m:t>𝐊</m:t>
                        </m:r>
                        <m:r>
                          <a:rPr lang="es-MX" sz="1100" b="1" i="1">
                            <a:latin typeface="Cambria Math" panose="02040503050406030204" pitchFamily="18" charset="0"/>
                          </a:rPr>
                          <m:t>)</m:t>
                        </m:r>
                      </m:e>
                      <m:sub>
                        <m:r>
                          <a:rPr lang="es-MX" sz="1100" b="1" i="1">
                            <a:latin typeface="Cambria Math" panose="02040503050406030204" pitchFamily="18" charset="0"/>
                          </a:rPr>
                          <m:t>𝟒</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141" name="CuadroTexto 140"/>
            <xdr:cNvSpPr txBox="1"/>
          </xdr:nvSpPr>
          <xdr:spPr>
            <a:xfrm>
              <a:off x="6228704" y="4698286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a:t>
              </a:r>
              <a:r>
                <a:rPr lang="es-MX" sz="1100" b="1" i="0">
                  <a:solidFill>
                    <a:schemeClr val="tx1"/>
                  </a:solidFill>
                  <a:effectLst/>
                  <a:latin typeface="+mn-lt"/>
                  <a:ea typeface="+mn-ea"/>
                  <a:cs typeface="+mn-cs"/>
                </a:rPr>
                <a:t>𝐊</a:t>
              </a:r>
              <a:r>
                <a:rPr lang="es-MX" sz="1100" b="1" i="0">
                  <a:latin typeface="Cambria Math" panose="02040503050406030204" pitchFamily="18" charset="0"/>
                </a:rPr>
                <a:t>)〗_𝟒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292</xdr:row>
      <xdr:rowOff>96321</xdr:rowOff>
    </xdr:from>
    <xdr:ext cx="449495" cy="353175"/>
    <mc:AlternateContent xmlns:mc="http://schemas.openxmlformats.org/markup-compatibility/2006" xmlns:a14="http://schemas.microsoft.com/office/drawing/2010/main">
      <mc:Choice Requires="a14">
        <xdr:sp macro="" textlink="">
          <xdr:nvSpPr>
            <xdr:cNvPr id="142" name="CuadroTexto 141"/>
            <xdr:cNvSpPr txBox="1"/>
          </xdr:nvSpPr>
          <xdr:spPr>
            <a:xfrm>
              <a:off x="6228704" y="48513287"/>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solidFill>
                              <a:schemeClr val="tx1"/>
                            </a:solidFill>
                            <a:effectLst/>
                            <a:latin typeface="Cambria Math" panose="02040503050406030204" pitchFamily="18" charset="0"/>
                            <a:ea typeface="+mn-ea"/>
                            <a:cs typeface="+mn-cs"/>
                          </a:rPr>
                          <m:t>𝐊</m:t>
                        </m:r>
                        <m:r>
                          <a:rPr lang="es-MX" sz="1100" b="1" i="1">
                            <a:latin typeface="Cambria Math" panose="02040503050406030204" pitchFamily="18" charset="0"/>
                          </a:rPr>
                          <m:t>)</m:t>
                        </m:r>
                      </m:e>
                      <m:sub>
                        <m:r>
                          <a:rPr lang="es-MX" sz="1100" b="1" i="1">
                            <a:latin typeface="Cambria Math" panose="02040503050406030204" pitchFamily="18" charset="0"/>
                          </a:rPr>
                          <m:t>𝟓</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142" name="CuadroTexto 141"/>
            <xdr:cNvSpPr txBox="1"/>
          </xdr:nvSpPr>
          <xdr:spPr>
            <a:xfrm>
              <a:off x="6228704" y="48513287"/>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a:t>
              </a:r>
              <a:r>
                <a:rPr lang="es-MX" sz="1100" b="1" i="0">
                  <a:solidFill>
                    <a:schemeClr val="tx1"/>
                  </a:solidFill>
                  <a:effectLst/>
                  <a:latin typeface="+mn-lt"/>
                  <a:ea typeface="+mn-ea"/>
                  <a:cs typeface="+mn-cs"/>
                </a:rPr>
                <a:t>𝐊</a:t>
              </a:r>
              <a:r>
                <a:rPr lang="es-MX" sz="1100" b="1" i="0">
                  <a:latin typeface="Cambria Math" panose="02040503050406030204" pitchFamily="18" charset="0"/>
                </a:rPr>
                <a:t>)〗_𝟓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300</xdr:row>
      <xdr:rowOff>96321</xdr:rowOff>
    </xdr:from>
    <xdr:ext cx="449495" cy="353175"/>
    <mc:AlternateContent xmlns:mc="http://schemas.openxmlformats.org/markup-compatibility/2006" xmlns:a14="http://schemas.microsoft.com/office/drawing/2010/main">
      <mc:Choice Requires="a14">
        <xdr:sp macro="" textlink="">
          <xdr:nvSpPr>
            <xdr:cNvPr id="143" name="CuadroTexto 142"/>
            <xdr:cNvSpPr txBox="1"/>
          </xdr:nvSpPr>
          <xdr:spPr>
            <a:xfrm>
              <a:off x="6228704" y="50043709"/>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solidFill>
                              <a:schemeClr val="tx1"/>
                            </a:solidFill>
                            <a:effectLst/>
                            <a:latin typeface="Cambria Math" panose="02040503050406030204" pitchFamily="18" charset="0"/>
                            <a:ea typeface="+mn-ea"/>
                            <a:cs typeface="+mn-cs"/>
                          </a:rPr>
                          <m:t>𝐊</m:t>
                        </m:r>
                        <m:r>
                          <a:rPr lang="es-MX" sz="1100" b="1" i="1">
                            <a:latin typeface="Cambria Math" panose="02040503050406030204" pitchFamily="18" charset="0"/>
                          </a:rPr>
                          <m:t>)</m:t>
                        </m:r>
                      </m:e>
                      <m:sub>
                        <m:r>
                          <a:rPr lang="es-MX" sz="1100" b="1" i="1">
                            <a:latin typeface="Cambria Math" panose="02040503050406030204" pitchFamily="18" charset="0"/>
                          </a:rPr>
                          <m:t>𝟔</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143" name="CuadroTexto 142"/>
            <xdr:cNvSpPr txBox="1"/>
          </xdr:nvSpPr>
          <xdr:spPr>
            <a:xfrm>
              <a:off x="6228704" y="50043709"/>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a:t>
              </a:r>
              <a:r>
                <a:rPr lang="es-MX" sz="1100" b="1" i="0">
                  <a:solidFill>
                    <a:schemeClr val="tx1"/>
                  </a:solidFill>
                  <a:effectLst/>
                  <a:latin typeface="+mn-lt"/>
                  <a:ea typeface="+mn-ea"/>
                  <a:cs typeface="+mn-cs"/>
                </a:rPr>
                <a:t>𝐊</a:t>
              </a:r>
              <a:r>
                <a:rPr lang="es-MX" sz="1100" b="1" i="0">
                  <a:latin typeface="Cambria Math" panose="02040503050406030204" pitchFamily="18" charset="0"/>
                </a:rPr>
                <a:t>)〗_𝟔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179918</xdr:colOff>
      <xdr:row>360</xdr:row>
      <xdr:rowOff>137584</xdr:rowOff>
    </xdr:from>
    <xdr:ext cx="571499" cy="342472"/>
    <mc:AlternateContent xmlns:mc="http://schemas.openxmlformats.org/markup-compatibility/2006" xmlns:a14="http://schemas.microsoft.com/office/drawing/2010/main">
      <mc:Choice Requires="a14">
        <xdr:sp macro="" textlink="">
          <xdr:nvSpPr>
            <xdr:cNvPr id="145" name="CuadroTexto 144"/>
            <xdr:cNvSpPr txBox="1"/>
          </xdr:nvSpPr>
          <xdr:spPr>
            <a:xfrm>
              <a:off x="179918" y="56525584"/>
              <a:ext cx="571499"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MX" sz="1100" b="1" i="1">
                            <a:latin typeface="Cambria Math" panose="02040503050406030204" pitchFamily="18" charset="0"/>
                          </a:rPr>
                        </m:ctrlPr>
                      </m:sSupPr>
                      <m:e>
                        <m:r>
                          <a:rPr lang="es-MX" sz="1100" b="1" i="0">
                            <a:latin typeface="Cambria Math" panose="02040503050406030204" pitchFamily="18" charset="0"/>
                          </a:rPr>
                          <m:t>(</m:t>
                        </m:r>
                        <m:r>
                          <a:rPr lang="es-MX" sz="1100" b="1" i="0">
                            <a:latin typeface="Cambria Math" panose="02040503050406030204" pitchFamily="18" charset="0"/>
                          </a:rPr>
                          <m:t>𝐊</m:t>
                        </m:r>
                        <m:r>
                          <a:rPr lang="es-MX" sz="1100" b="1" i="0">
                            <a:latin typeface="Cambria Math" panose="02040503050406030204" pitchFamily="18" charset="0"/>
                          </a:rPr>
                          <m:t>)</m:t>
                        </m:r>
                      </m:e>
                      <m:sup>
                        <m:r>
                          <a:rPr lang="es-MX" sz="1100" b="1" i="0">
                            <a:latin typeface="Cambria Math" panose="02040503050406030204" pitchFamily="18" charset="0"/>
                          </a:rPr>
                          <m:t>−</m:t>
                        </m:r>
                        <m:r>
                          <a:rPr lang="es-MX" sz="1100" b="1" i="0">
                            <a:latin typeface="Cambria Math" panose="02040503050406030204" pitchFamily="18" charset="0"/>
                          </a:rPr>
                          <m:t>𝟏</m:t>
                        </m:r>
                      </m:sup>
                    </m:sSup>
                    <m:r>
                      <a:rPr lang="es-MX" sz="1100" b="1" i="0">
                        <a:latin typeface="Cambria Math" panose="02040503050406030204" pitchFamily="18" charset="0"/>
                      </a:rPr>
                      <m:t>=</m:t>
                    </m:r>
                  </m:oMath>
                </m:oMathPara>
              </a14:m>
              <a:endParaRPr lang="en-US" sz="1100" b="1" i="0"/>
            </a:p>
          </xdr:txBody>
        </xdr:sp>
      </mc:Choice>
      <mc:Fallback xmlns="">
        <xdr:sp macro="" textlink="">
          <xdr:nvSpPr>
            <xdr:cNvPr id="145" name="CuadroTexto 144"/>
            <xdr:cNvSpPr txBox="1"/>
          </xdr:nvSpPr>
          <xdr:spPr>
            <a:xfrm>
              <a:off x="179918" y="56525584"/>
              <a:ext cx="571499" cy="3424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〖(𝐊)〗^(−𝟏)=</a:t>
              </a:r>
              <a:endParaRPr lang="en-US" sz="1100" b="1" i="0"/>
            </a:p>
          </xdr:txBody>
        </xdr:sp>
      </mc:Fallback>
    </mc:AlternateContent>
    <xdr:clientData/>
  </xdr:oneCellAnchor>
  <xdr:twoCellAnchor>
    <xdr:from>
      <xdr:col>7</xdr:col>
      <xdr:colOff>139390</xdr:colOff>
      <xdr:row>410</xdr:row>
      <xdr:rowOff>11616</xdr:rowOff>
    </xdr:from>
    <xdr:to>
      <xdr:col>7</xdr:col>
      <xdr:colOff>210399</xdr:colOff>
      <xdr:row>410</xdr:row>
      <xdr:rowOff>140437</xdr:rowOff>
    </xdr:to>
    <xdr:cxnSp macro="">
      <xdr:nvCxnSpPr>
        <xdr:cNvPr id="146" name="Conector recto 145"/>
        <xdr:cNvCxnSpPr/>
      </xdr:nvCxnSpPr>
      <xdr:spPr>
        <a:xfrm flipH="1">
          <a:off x="1748057" y="1053144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600923</xdr:colOff>
      <xdr:row>410</xdr:row>
      <xdr:rowOff>1857</xdr:rowOff>
    </xdr:from>
    <xdr:to>
      <xdr:col>6</xdr:col>
      <xdr:colOff>671932</xdr:colOff>
      <xdr:row>410</xdr:row>
      <xdr:rowOff>130678</xdr:rowOff>
    </xdr:to>
    <xdr:cxnSp macro="">
      <xdr:nvCxnSpPr>
        <xdr:cNvPr id="147" name="Conector recto 146"/>
        <xdr:cNvCxnSpPr/>
      </xdr:nvCxnSpPr>
      <xdr:spPr>
        <a:xfrm flipH="1">
          <a:off x="1362923" y="1052169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615182</xdr:colOff>
      <xdr:row>410</xdr:row>
      <xdr:rowOff>4330</xdr:rowOff>
    </xdr:from>
    <xdr:to>
      <xdr:col>7</xdr:col>
      <xdr:colOff>264486</xdr:colOff>
      <xdr:row>410</xdr:row>
      <xdr:rowOff>8659</xdr:rowOff>
    </xdr:to>
    <xdr:cxnSp macro="">
      <xdr:nvCxnSpPr>
        <xdr:cNvPr id="148" name="Conector recto 147"/>
        <xdr:cNvCxnSpPr/>
      </xdr:nvCxnSpPr>
      <xdr:spPr>
        <a:xfrm flipH="1" flipV="1">
          <a:off x="1377182" y="10524163"/>
          <a:ext cx="495971"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793113</xdr:colOff>
      <xdr:row>410</xdr:row>
      <xdr:rowOff>8712</xdr:rowOff>
    </xdr:from>
    <xdr:to>
      <xdr:col>7</xdr:col>
      <xdr:colOff>16164</xdr:colOff>
      <xdr:row>410</xdr:row>
      <xdr:rowOff>137533</xdr:rowOff>
    </xdr:to>
    <xdr:cxnSp macro="">
      <xdr:nvCxnSpPr>
        <xdr:cNvPr id="149" name="Conector recto 148"/>
        <xdr:cNvCxnSpPr/>
      </xdr:nvCxnSpPr>
      <xdr:spPr>
        <a:xfrm flipH="1">
          <a:off x="1555113" y="10528545"/>
          <a:ext cx="69718"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698676</xdr:colOff>
      <xdr:row>410</xdr:row>
      <xdr:rowOff>10105</xdr:rowOff>
    </xdr:from>
    <xdr:to>
      <xdr:col>6</xdr:col>
      <xdr:colOff>769685</xdr:colOff>
      <xdr:row>410</xdr:row>
      <xdr:rowOff>138926</xdr:rowOff>
    </xdr:to>
    <xdr:cxnSp macro="">
      <xdr:nvCxnSpPr>
        <xdr:cNvPr id="150" name="Conector recto 149"/>
        <xdr:cNvCxnSpPr/>
      </xdr:nvCxnSpPr>
      <xdr:spPr>
        <a:xfrm flipH="1">
          <a:off x="1460676" y="1052993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46795</xdr:colOff>
      <xdr:row>410</xdr:row>
      <xdr:rowOff>8712</xdr:rowOff>
    </xdr:from>
    <xdr:to>
      <xdr:col>7</xdr:col>
      <xdr:colOff>117804</xdr:colOff>
      <xdr:row>410</xdr:row>
      <xdr:rowOff>137533</xdr:rowOff>
    </xdr:to>
    <xdr:cxnSp macro="">
      <xdr:nvCxnSpPr>
        <xdr:cNvPr id="151" name="Conector recto 150"/>
        <xdr:cNvCxnSpPr/>
      </xdr:nvCxnSpPr>
      <xdr:spPr>
        <a:xfrm flipH="1">
          <a:off x="1655462" y="1052854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591880</xdr:colOff>
      <xdr:row>410</xdr:row>
      <xdr:rowOff>1857</xdr:rowOff>
    </xdr:from>
    <xdr:to>
      <xdr:col>6</xdr:col>
      <xdr:colOff>662889</xdr:colOff>
      <xdr:row>410</xdr:row>
      <xdr:rowOff>130678</xdr:rowOff>
    </xdr:to>
    <xdr:cxnSp macro="">
      <xdr:nvCxnSpPr>
        <xdr:cNvPr id="168" name="Conector recto 167"/>
        <xdr:cNvCxnSpPr/>
      </xdr:nvCxnSpPr>
      <xdr:spPr>
        <a:xfrm flipH="1">
          <a:off x="1353880" y="1052169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606139</xdr:colOff>
      <xdr:row>410</xdr:row>
      <xdr:rowOff>4330</xdr:rowOff>
    </xdr:from>
    <xdr:to>
      <xdr:col>7</xdr:col>
      <xdr:colOff>255443</xdr:colOff>
      <xdr:row>410</xdr:row>
      <xdr:rowOff>8659</xdr:rowOff>
    </xdr:to>
    <xdr:cxnSp macro="">
      <xdr:nvCxnSpPr>
        <xdr:cNvPr id="171" name="Conector recto 170"/>
        <xdr:cNvCxnSpPr/>
      </xdr:nvCxnSpPr>
      <xdr:spPr>
        <a:xfrm flipH="1" flipV="1">
          <a:off x="1368139" y="10524163"/>
          <a:ext cx="495971"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784070</xdr:colOff>
      <xdr:row>410</xdr:row>
      <xdr:rowOff>8712</xdr:rowOff>
    </xdr:from>
    <xdr:to>
      <xdr:col>7</xdr:col>
      <xdr:colOff>7121</xdr:colOff>
      <xdr:row>410</xdr:row>
      <xdr:rowOff>137533</xdr:rowOff>
    </xdr:to>
    <xdr:cxnSp macro="">
      <xdr:nvCxnSpPr>
        <xdr:cNvPr id="172" name="Conector recto 171"/>
        <xdr:cNvCxnSpPr/>
      </xdr:nvCxnSpPr>
      <xdr:spPr>
        <a:xfrm flipH="1">
          <a:off x="1546070" y="10528545"/>
          <a:ext cx="69718"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689633</xdr:colOff>
      <xdr:row>410</xdr:row>
      <xdr:rowOff>10105</xdr:rowOff>
    </xdr:from>
    <xdr:to>
      <xdr:col>6</xdr:col>
      <xdr:colOff>760642</xdr:colOff>
      <xdr:row>410</xdr:row>
      <xdr:rowOff>138926</xdr:rowOff>
    </xdr:to>
    <xdr:cxnSp macro="">
      <xdr:nvCxnSpPr>
        <xdr:cNvPr id="173" name="Conector recto 172"/>
        <xdr:cNvCxnSpPr/>
      </xdr:nvCxnSpPr>
      <xdr:spPr>
        <a:xfrm flipH="1">
          <a:off x="1451633" y="1052993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37752</xdr:colOff>
      <xdr:row>410</xdr:row>
      <xdr:rowOff>8712</xdr:rowOff>
    </xdr:from>
    <xdr:to>
      <xdr:col>7</xdr:col>
      <xdr:colOff>108761</xdr:colOff>
      <xdr:row>410</xdr:row>
      <xdr:rowOff>137533</xdr:rowOff>
    </xdr:to>
    <xdr:cxnSp macro="">
      <xdr:nvCxnSpPr>
        <xdr:cNvPr id="174" name="Conector recto 173"/>
        <xdr:cNvCxnSpPr/>
      </xdr:nvCxnSpPr>
      <xdr:spPr>
        <a:xfrm flipH="1">
          <a:off x="1646419" y="1052854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595320</xdr:colOff>
      <xdr:row>410</xdr:row>
      <xdr:rowOff>0</xdr:rowOff>
    </xdr:from>
    <xdr:to>
      <xdr:col>9</xdr:col>
      <xdr:colOff>666329</xdr:colOff>
      <xdr:row>410</xdr:row>
      <xdr:rowOff>128821</xdr:rowOff>
    </xdr:to>
    <xdr:cxnSp macro="">
      <xdr:nvCxnSpPr>
        <xdr:cNvPr id="175" name="Conector recto 174"/>
        <xdr:cNvCxnSpPr/>
      </xdr:nvCxnSpPr>
      <xdr:spPr>
        <a:xfrm flipH="1">
          <a:off x="3897320" y="1051983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609579</xdr:colOff>
      <xdr:row>410</xdr:row>
      <xdr:rowOff>2473</xdr:rowOff>
    </xdr:from>
    <xdr:to>
      <xdr:col>10</xdr:col>
      <xdr:colOff>258884</xdr:colOff>
      <xdr:row>410</xdr:row>
      <xdr:rowOff>6802</xdr:rowOff>
    </xdr:to>
    <xdr:cxnSp macro="">
      <xdr:nvCxnSpPr>
        <xdr:cNvPr id="176" name="Conector recto 175"/>
        <xdr:cNvCxnSpPr/>
      </xdr:nvCxnSpPr>
      <xdr:spPr>
        <a:xfrm flipH="1" flipV="1">
          <a:off x="3911579" y="10522306"/>
          <a:ext cx="49597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787510</xdr:colOff>
      <xdr:row>410</xdr:row>
      <xdr:rowOff>6855</xdr:rowOff>
    </xdr:from>
    <xdr:to>
      <xdr:col>10</xdr:col>
      <xdr:colOff>10562</xdr:colOff>
      <xdr:row>410</xdr:row>
      <xdr:rowOff>135676</xdr:rowOff>
    </xdr:to>
    <xdr:cxnSp macro="">
      <xdr:nvCxnSpPr>
        <xdr:cNvPr id="177" name="Conector recto 176"/>
        <xdr:cNvCxnSpPr/>
      </xdr:nvCxnSpPr>
      <xdr:spPr>
        <a:xfrm flipH="1">
          <a:off x="4089510" y="10526688"/>
          <a:ext cx="6971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693073</xdr:colOff>
      <xdr:row>410</xdr:row>
      <xdr:rowOff>8248</xdr:rowOff>
    </xdr:from>
    <xdr:to>
      <xdr:col>9</xdr:col>
      <xdr:colOff>764082</xdr:colOff>
      <xdr:row>410</xdr:row>
      <xdr:rowOff>137069</xdr:rowOff>
    </xdr:to>
    <xdr:cxnSp macro="">
      <xdr:nvCxnSpPr>
        <xdr:cNvPr id="178" name="Conector recto 177"/>
        <xdr:cNvCxnSpPr/>
      </xdr:nvCxnSpPr>
      <xdr:spPr>
        <a:xfrm flipH="1">
          <a:off x="3995073" y="1052808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41193</xdr:colOff>
      <xdr:row>410</xdr:row>
      <xdr:rowOff>6855</xdr:rowOff>
    </xdr:from>
    <xdr:to>
      <xdr:col>10</xdr:col>
      <xdr:colOff>112202</xdr:colOff>
      <xdr:row>410</xdr:row>
      <xdr:rowOff>135676</xdr:rowOff>
    </xdr:to>
    <xdr:cxnSp macro="">
      <xdr:nvCxnSpPr>
        <xdr:cNvPr id="179" name="Conector recto 178"/>
        <xdr:cNvCxnSpPr/>
      </xdr:nvCxnSpPr>
      <xdr:spPr>
        <a:xfrm flipH="1">
          <a:off x="4189860" y="1052668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142831</xdr:colOff>
      <xdr:row>410</xdr:row>
      <xdr:rowOff>9759</xdr:rowOff>
    </xdr:from>
    <xdr:to>
      <xdr:col>10</xdr:col>
      <xdr:colOff>213840</xdr:colOff>
      <xdr:row>410</xdr:row>
      <xdr:rowOff>138580</xdr:rowOff>
    </xdr:to>
    <xdr:cxnSp macro="">
      <xdr:nvCxnSpPr>
        <xdr:cNvPr id="180" name="Conector recto 179"/>
        <xdr:cNvCxnSpPr/>
      </xdr:nvCxnSpPr>
      <xdr:spPr>
        <a:xfrm flipH="1">
          <a:off x="4291498" y="1052959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2804</xdr:colOff>
      <xdr:row>393</xdr:row>
      <xdr:rowOff>5603</xdr:rowOff>
    </xdr:from>
    <xdr:to>
      <xdr:col>8</xdr:col>
      <xdr:colOff>53229</xdr:colOff>
      <xdr:row>409</xdr:row>
      <xdr:rowOff>179915</xdr:rowOff>
    </xdr:to>
    <xdr:sp macro="" textlink="">
      <xdr:nvSpPr>
        <xdr:cNvPr id="79" name="Forma libre 78"/>
        <xdr:cNvSpPr/>
      </xdr:nvSpPr>
      <xdr:spPr>
        <a:xfrm>
          <a:off x="5857878" y="61520294"/>
          <a:ext cx="899270" cy="3233518"/>
        </a:xfrm>
        <a:custGeom>
          <a:avLst/>
          <a:gdLst>
            <a:gd name="connsiteX0" fmla="*/ 0 w 889000"/>
            <a:gd name="connsiteY0" fmla="*/ 3185583 h 3185583"/>
            <a:gd name="connsiteX1" fmla="*/ 179917 w 889000"/>
            <a:gd name="connsiteY1" fmla="*/ 2381250 h 3185583"/>
            <a:gd name="connsiteX2" fmla="*/ 539750 w 889000"/>
            <a:gd name="connsiteY2" fmla="*/ 1703916 h 3185583"/>
            <a:gd name="connsiteX3" fmla="*/ 889000 w 889000"/>
            <a:gd name="connsiteY3" fmla="*/ 0 h 3185583"/>
          </a:gdLst>
          <a:ahLst/>
          <a:cxnLst>
            <a:cxn ang="0">
              <a:pos x="connsiteX0" y="connsiteY0"/>
            </a:cxn>
            <a:cxn ang="0">
              <a:pos x="connsiteX1" y="connsiteY1"/>
            </a:cxn>
            <a:cxn ang="0">
              <a:pos x="connsiteX2" y="connsiteY2"/>
            </a:cxn>
            <a:cxn ang="0">
              <a:pos x="connsiteX3" y="connsiteY3"/>
            </a:cxn>
          </a:cxnLst>
          <a:rect l="l" t="t" r="r" b="b"/>
          <a:pathLst>
            <a:path w="889000" h="3185583">
              <a:moveTo>
                <a:pt x="0" y="3185583"/>
              </a:moveTo>
              <a:cubicBezTo>
                <a:pt x="44979" y="2906888"/>
                <a:pt x="89959" y="2628194"/>
                <a:pt x="179917" y="2381250"/>
              </a:cubicBezTo>
              <a:cubicBezTo>
                <a:pt x="269875" y="2134306"/>
                <a:pt x="421570" y="2100791"/>
                <a:pt x="539750" y="1703916"/>
              </a:cubicBezTo>
              <a:cubicBezTo>
                <a:pt x="657931" y="1307041"/>
                <a:pt x="802570" y="315736"/>
                <a:pt x="889000" y="0"/>
              </a:cubicBezTo>
            </a:path>
          </a:pathLst>
        </a:custGeom>
        <a:ln w="127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53537</xdr:colOff>
      <xdr:row>392</xdr:row>
      <xdr:rowOff>175412</xdr:rowOff>
    </xdr:from>
    <xdr:to>
      <xdr:col>11</xdr:col>
      <xdr:colOff>53537</xdr:colOff>
      <xdr:row>393</xdr:row>
      <xdr:rowOff>98942</xdr:rowOff>
    </xdr:to>
    <xdr:sp macro="" textlink="">
      <xdr:nvSpPr>
        <xdr:cNvPr id="80" name="Forma libre 79"/>
        <xdr:cNvSpPr/>
      </xdr:nvSpPr>
      <xdr:spPr>
        <a:xfrm>
          <a:off x="6761858" y="61614383"/>
          <a:ext cx="2547258" cy="124916"/>
        </a:xfrm>
        <a:custGeom>
          <a:avLst/>
          <a:gdLst>
            <a:gd name="connsiteX0" fmla="*/ 0 w 2540000"/>
            <a:gd name="connsiteY0" fmla="*/ 0 h 127095"/>
            <a:gd name="connsiteX1" fmla="*/ 1312333 w 2540000"/>
            <a:gd name="connsiteY1" fmla="*/ 127000 h 127095"/>
            <a:gd name="connsiteX2" fmla="*/ 2148417 w 2540000"/>
            <a:gd name="connsiteY2" fmla="*/ 21167 h 127095"/>
            <a:gd name="connsiteX3" fmla="*/ 2540000 w 2540000"/>
            <a:gd name="connsiteY3" fmla="*/ 42333 h 127095"/>
          </a:gdLst>
          <a:ahLst/>
          <a:cxnLst>
            <a:cxn ang="0">
              <a:pos x="connsiteX0" y="connsiteY0"/>
            </a:cxn>
            <a:cxn ang="0">
              <a:pos x="connsiteX1" y="connsiteY1"/>
            </a:cxn>
            <a:cxn ang="0">
              <a:pos x="connsiteX2" y="connsiteY2"/>
            </a:cxn>
            <a:cxn ang="0">
              <a:pos x="connsiteX3" y="connsiteY3"/>
            </a:cxn>
          </a:cxnLst>
          <a:rect l="l" t="t" r="r" b="b"/>
          <a:pathLst>
            <a:path w="2540000" h="127095">
              <a:moveTo>
                <a:pt x="0" y="0"/>
              </a:moveTo>
              <a:cubicBezTo>
                <a:pt x="477132" y="61736"/>
                <a:pt x="954264" y="123472"/>
                <a:pt x="1312333" y="127000"/>
              </a:cubicBezTo>
              <a:cubicBezTo>
                <a:pt x="1670402" y="130528"/>
                <a:pt x="1943806" y="35278"/>
                <a:pt x="2148417" y="21167"/>
              </a:cubicBezTo>
              <a:cubicBezTo>
                <a:pt x="2353028" y="7056"/>
                <a:pt x="2485320" y="19403"/>
                <a:pt x="2540000" y="4233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792789</xdr:colOff>
      <xdr:row>392</xdr:row>
      <xdr:rowOff>74476</xdr:rowOff>
    </xdr:from>
    <xdr:to>
      <xdr:col>8</xdr:col>
      <xdr:colOff>197999</xdr:colOff>
      <xdr:row>393</xdr:row>
      <xdr:rowOff>124603</xdr:rowOff>
    </xdr:to>
    <xdr:sp macro="" textlink="">
      <xdr:nvSpPr>
        <xdr:cNvPr id="154" name="Elipse 153"/>
        <xdr:cNvSpPr/>
      </xdr:nvSpPr>
      <xdr:spPr>
        <a:xfrm>
          <a:off x="6647863" y="61390263"/>
          <a:ext cx="254055" cy="249031"/>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7</a:t>
          </a:r>
        </a:p>
      </xdr:txBody>
    </xdr:sp>
    <xdr:clientData/>
  </xdr:twoCellAnchor>
  <xdr:twoCellAnchor>
    <xdr:from>
      <xdr:col>9</xdr:col>
      <xdr:colOff>846124</xdr:colOff>
      <xdr:row>393</xdr:row>
      <xdr:rowOff>8547</xdr:rowOff>
    </xdr:from>
    <xdr:to>
      <xdr:col>11</xdr:col>
      <xdr:colOff>47703</xdr:colOff>
      <xdr:row>410</xdr:row>
      <xdr:rowOff>763</xdr:rowOff>
    </xdr:to>
    <xdr:sp macro="" textlink="">
      <xdr:nvSpPr>
        <xdr:cNvPr id="184" name="Forma libre 183"/>
        <xdr:cNvSpPr/>
      </xdr:nvSpPr>
      <xdr:spPr>
        <a:xfrm>
          <a:off x="8403531" y="61648904"/>
          <a:ext cx="899751" cy="3236159"/>
        </a:xfrm>
        <a:custGeom>
          <a:avLst/>
          <a:gdLst>
            <a:gd name="connsiteX0" fmla="*/ 0 w 889000"/>
            <a:gd name="connsiteY0" fmla="*/ 3185583 h 3185583"/>
            <a:gd name="connsiteX1" fmla="*/ 179917 w 889000"/>
            <a:gd name="connsiteY1" fmla="*/ 2381250 h 3185583"/>
            <a:gd name="connsiteX2" fmla="*/ 539750 w 889000"/>
            <a:gd name="connsiteY2" fmla="*/ 1703916 h 3185583"/>
            <a:gd name="connsiteX3" fmla="*/ 889000 w 889000"/>
            <a:gd name="connsiteY3" fmla="*/ 0 h 3185583"/>
          </a:gdLst>
          <a:ahLst/>
          <a:cxnLst>
            <a:cxn ang="0">
              <a:pos x="connsiteX0" y="connsiteY0"/>
            </a:cxn>
            <a:cxn ang="0">
              <a:pos x="connsiteX1" y="connsiteY1"/>
            </a:cxn>
            <a:cxn ang="0">
              <a:pos x="connsiteX2" y="connsiteY2"/>
            </a:cxn>
            <a:cxn ang="0">
              <a:pos x="connsiteX3" y="connsiteY3"/>
            </a:cxn>
          </a:cxnLst>
          <a:rect l="l" t="t" r="r" b="b"/>
          <a:pathLst>
            <a:path w="889000" h="3185583">
              <a:moveTo>
                <a:pt x="0" y="3185583"/>
              </a:moveTo>
              <a:cubicBezTo>
                <a:pt x="44979" y="2906888"/>
                <a:pt x="89959" y="2628194"/>
                <a:pt x="179917" y="2381250"/>
              </a:cubicBezTo>
              <a:cubicBezTo>
                <a:pt x="269875" y="2134306"/>
                <a:pt x="421570" y="2100791"/>
                <a:pt x="539750" y="1703916"/>
              </a:cubicBezTo>
              <a:cubicBezTo>
                <a:pt x="657931" y="1307041"/>
                <a:pt x="802570" y="315736"/>
                <a:pt x="889000" y="0"/>
              </a:cubicBezTo>
            </a:path>
          </a:pathLst>
        </a:custGeom>
        <a:ln w="12700">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768381</xdr:colOff>
      <xdr:row>392</xdr:row>
      <xdr:rowOff>83349</xdr:rowOff>
    </xdr:from>
    <xdr:to>
      <xdr:col>11</xdr:col>
      <xdr:colOff>172832</xdr:colOff>
      <xdr:row>393</xdr:row>
      <xdr:rowOff>131233</xdr:rowOff>
    </xdr:to>
    <xdr:sp macro="" textlink="">
      <xdr:nvSpPr>
        <xdr:cNvPr id="155" name="Elipse 154"/>
        <xdr:cNvSpPr/>
      </xdr:nvSpPr>
      <xdr:spPr>
        <a:xfrm>
          <a:off x="9174874" y="61522320"/>
          <a:ext cx="253537" cy="24927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8</a:t>
          </a:r>
        </a:p>
      </xdr:txBody>
    </xdr:sp>
    <xdr:clientData/>
  </xdr:twoCellAnchor>
  <xdr:twoCellAnchor>
    <xdr:from>
      <xdr:col>7</xdr:col>
      <xdr:colOff>557887</xdr:colOff>
      <xdr:row>401</xdr:row>
      <xdr:rowOff>185062</xdr:rowOff>
    </xdr:from>
    <xdr:to>
      <xdr:col>10</xdr:col>
      <xdr:colOff>549728</xdr:colOff>
      <xdr:row>402</xdr:row>
      <xdr:rowOff>108593</xdr:rowOff>
    </xdr:to>
    <xdr:sp macro="" textlink="">
      <xdr:nvSpPr>
        <xdr:cNvPr id="185" name="Forma libre 184"/>
        <xdr:cNvSpPr/>
      </xdr:nvSpPr>
      <xdr:spPr>
        <a:xfrm>
          <a:off x="6417123" y="63333091"/>
          <a:ext cx="2539098" cy="124916"/>
        </a:xfrm>
        <a:custGeom>
          <a:avLst/>
          <a:gdLst>
            <a:gd name="connsiteX0" fmla="*/ 0 w 2540000"/>
            <a:gd name="connsiteY0" fmla="*/ 0 h 127095"/>
            <a:gd name="connsiteX1" fmla="*/ 1312333 w 2540000"/>
            <a:gd name="connsiteY1" fmla="*/ 127000 h 127095"/>
            <a:gd name="connsiteX2" fmla="*/ 2148417 w 2540000"/>
            <a:gd name="connsiteY2" fmla="*/ 21167 h 127095"/>
            <a:gd name="connsiteX3" fmla="*/ 2540000 w 2540000"/>
            <a:gd name="connsiteY3" fmla="*/ 42333 h 127095"/>
          </a:gdLst>
          <a:ahLst/>
          <a:cxnLst>
            <a:cxn ang="0">
              <a:pos x="connsiteX0" y="connsiteY0"/>
            </a:cxn>
            <a:cxn ang="0">
              <a:pos x="connsiteX1" y="connsiteY1"/>
            </a:cxn>
            <a:cxn ang="0">
              <a:pos x="connsiteX2" y="connsiteY2"/>
            </a:cxn>
            <a:cxn ang="0">
              <a:pos x="connsiteX3" y="connsiteY3"/>
            </a:cxn>
          </a:cxnLst>
          <a:rect l="l" t="t" r="r" b="b"/>
          <a:pathLst>
            <a:path w="2540000" h="127095">
              <a:moveTo>
                <a:pt x="0" y="0"/>
              </a:moveTo>
              <a:cubicBezTo>
                <a:pt x="477132" y="61736"/>
                <a:pt x="954264" y="123472"/>
                <a:pt x="1312333" y="127000"/>
              </a:cubicBezTo>
              <a:cubicBezTo>
                <a:pt x="1670402" y="130528"/>
                <a:pt x="1943806" y="35278"/>
                <a:pt x="2148417" y="21167"/>
              </a:cubicBezTo>
              <a:cubicBezTo>
                <a:pt x="2353028" y="7056"/>
                <a:pt x="2485320" y="19403"/>
                <a:pt x="2540000" y="4233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438779</xdr:colOff>
      <xdr:row>401</xdr:row>
      <xdr:rowOff>73683</xdr:rowOff>
    </xdr:from>
    <xdr:to>
      <xdr:col>7</xdr:col>
      <xdr:colOff>693074</xdr:colOff>
      <xdr:row>402</xdr:row>
      <xdr:rowOff>123810</xdr:rowOff>
    </xdr:to>
    <xdr:sp macro="" textlink="">
      <xdr:nvSpPr>
        <xdr:cNvPr id="152" name="Elipse 151"/>
        <xdr:cNvSpPr/>
      </xdr:nvSpPr>
      <xdr:spPr>
        <a:xfrm>
          <a:off x="6298015" y="63221712"/>
          <a:ext cx="254295" cy="251512"/>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4</a:t>
          </a:r>
        </a:p>
      </xdr:txBody>
    </xdr:sp>
    <xdr:clientData/>
  </xdr:twoCellAnchor>
  <xdr:twoCellAnchor editAs="oneCell">
    <xdr:from>
      <xdr:col>2</xdr:col>
      <xdr:colOff>10583</xdr:colOff>
      <xdr:row>420</xdr:row>
      <xdr:rowOff>42333</xdr:rowOff>
    </xdr:from>
    <xdr:to>
      <xdr:col>7</xdr:col>
      <xdr:colOff>95250</xdr:colOff>
      <xdr:row>428</xdr:row>
      <xdr:rowOff>76470</xdr:rowOff>
    </xdr:to>
    <xdr:pic>
      <xdr:nvPicPr>
        <xdr:cNvPr id="188" name="Imagen 187"/>
        <xdr:cNvPicPr>
          <a:picLocks noChangeAspect="1"/>
        </xdr:cNvPicPr>
      </xdr:nvPicPr>
      <xdr:blipFill>
        <a:blip xmlns:r="http://schemas.openxmlformats.org/officeDocument/2006/relationships" r:embed="rId1"/>
        <a:stretch>
          <a:fillRect/>
        </a:stretch>
      </xdr:blipFill>
      <xdr:spPr>
        <a:xfrm>
          <a:off x="772583" y="66008250"/>
          <a:ext cx="4318000" cy="1547554"/>
        </a:xfrm>
        <a:prstGeom prst="rect">
          <a:avLst/>
        </a:prstGeom>
      </xdr:spPr>
    </xdr:pic>
    <xdr:clientData/>
  </xdr:twoCellAnchor>
  <xdr:oneCellAnchor>
    <xdr:from>
      <xdr:col>3</xdr:col>
      <xdr:colOff>169334</xdr:colOff>
      <xdr:row>504</xdr:row>
      <xdr:rowOff>56487</xdr:rowOff>
    </xdr:from>
    <xdr:ext cx="1449916" cy="282179"/>
    <mc:AlternateContent xmlns:mc="http://schemas.openxmlformats.org/markup-compatibility/2006" xmlns:a14="http://schemas.microsoft.com/office/drawing/2010/main">
      <mc:Choice Requires="a14">
        <xdr:sp macro="" textlink="">
          <xdr:nvSpPr>
            <xdr:cNvPr id="192" name="CuadroTexto 191"/>
            <xdr:cNvSpPr txBox="1"/>
          </xdr:nvSpPr>
          <xdr:spPr>
            <a:xfrm>
              <a:off x="1778001" y="79177487"/>
              <a:ext cx="1449916" cy="28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d>
                      <m:dPr>
                        <m:ctrlPr>
                          <a:rPr lang="es-MX" sz="1100" b="1" i="1">
                            <a:solidFill>
                              <a:srgbClr val="FF0000"/>
                            </a:solidFill>
                            <a:latin typeface="Cambria Math" panose="02040503050406030204" pitchFamily="18" charset="0"/>
                          </a:rPr>
                        </m:ctrlPr>
                      </m:dPr>
                      <m:e>
                        <m:r>
                          <a:rPr lang="es-MX" sz="1100" b="1" i="1">
                            <a:solidFill>
                              <a:srgbClr val="FF0000"/>
                            </a:solidFill>
                            <a:latin typeface="Cambria Math" panose="02040503050406030204" pitchFamily="18" charset="0"/>
                          </a:rPr>
                          <m:t>𝒇</m:t>
                        </m:r>
                      </m:e>
                    </m:d>
                    <m:r>
                      <a:rPr lang="es-MX" sz="1100" b="1" i="0">
                        <a:solidFill>
                          <a:srgbClr val="FF0000"/>
                        </a:solidFill>
                        <a:latin typeface="Cambria Math" panose="02040503050406030204" pitchFamily="18" charset="0"/>
                      </a:rPr>
                      <m:t>=[</m:t>
                    </m:r>
                    <m:r>
                      <a:rPr lang="es-MX" sz="1100" b="1" i="0">
                        <a:solidFill>
                          <a:srgbClr val="FF0000"/>
                        </a:solidFill>
                        <a:latin typeface="Cambria Math" panose="02040503050406030204" pitchFamily="18" charset="0"/>
                      </a:rPr>
                      <m:t>𝐤</m:t>
                    </m:r>
                    <m:r>
                      <a:rPr lang="es-MX" sz="1100" b="1" i="1">
                        <a:solidFill>
                          <a:srgbClr val="FF0000"/>
                        </a:solidFill>
                        <a:latin typeface="Cambria Math" panose="02040503050406030204" pitchFamily="18" charset="0"/>
                      </a:rPr>
                      <m:t>].</m:t>
                    </m:r>
                    <m:d>
                      <m:dPr>
                        <m:ctrlPr>
                          <a:rPr lang="es-MX" sz="1100" b="1" i="1">
                            <a:solidFill>
                              <a:srgbClr val="FF0000"/>
                            </a:solidFill>
                            <a:latin typeface="Cambria Math" panose="02040503050406030204" pitchFamily="18" charset="0"/>
                          </a:rPr>
                        </m:ctrlPr>
                      </m:dPr>
                      <m:e>
                        <m:r>
                          <a:rPr lang="es-MX" sz="1100" b="1" i="0">
                            <a:solidFill>
                              <a:srgbClr val="FF0000"/>
                            </a:solidFill>
                            <a:latin typeface="Cambria Math" panose="02040503050406030204" pitchFamily="18" charset="0"/>
                          </a:rPr>
                          <m:t>𝐮</m:t>
                        </m:r>
                      </m:e>
                    </m:d>
                    <m:r>
                      <a:rPr lang="es-MX" sz="1100" b="1" i="0">
                        <a:solidFill>
                          <a:srgbClr val="FF0000"/>
                        </a:solidFill>
                        <a:latin typeface="Cambria Math" panose="02040503050406030204" pitchFamily="18" charset="0"/>
                      </a:rPr>
                      <m:t>−[</m:t>
                    </m:r>
                    <m:sSub>
                      <m:sSubPr>
                        <m:ctrlPr>
                          <a:rPr lang="es-MX" sz="1100" b="1" i="1">
                            <a:solidFill>
                              <a:srgbClr val="FF0000"/>
                            </a:solidFill>
                            <a:latin typeface="Cambria Math" panose="02040503050406030204" pitchFamily="18" charset="0"/>
                          </a:rPr>
                        </m:ctrlPr>
                      </m:sSubPr>
                      <m:e>
                        <m:r>
                          <a:rPr lang="es-MX" sz="1100" b="1" i="1">
                            <a:solidFill>
                              <a:srgbClr val="FF0000"/>
                            </a:solidFill>
                            <a:latin typeface="Cambria Math" panose="02040503050406030204" pitchFamily="18" charset="0"/>
                          </a:rPr>
                          <m:t>𝒇</m:t>
                        </m:r>
                      </m:e>
                      <m:sub>
                        <m:r>
                          <a:rPr lang="es-MX" sz="1100" b="1" i="1">
                            <a:solidFill>
                              <a:srgbClr val="FF0000"/>
                            </a:solidFill>
                            <a:latin typeface="Cambria Math" panose="02040503050406030204" pitchFamily="18" charset="0"/>
                          </a:rPr>
                          <m:t>𝒆𝒙𝒕</m:t>
                        </m:r>
                      </m:sub>
                    </m:sSub>
                    <m:r>
                      <a:rPr lang="es-MX" sz="1100" b="1" i="1">
                        <a:solidFill>
                          <a:srgbClr val="FF0000"/>
                        </a:solidFill>
                        <a:latin typeface="Cambria Math" panose="02040503050406030204" pitchFamily="18" charset="0"/>
                      </a:rPr>
                      <m:t>]</m:t>
                    </m:r>
                  </m:oMath>
                </m:oMathPara>
              </a14:m>
              <a:endParaRPr lang="en-US" sz="1100" b="1" i="0">
                <a:solidFill>
                  <a:srgbClr val="FF0000"/>
                </a:solidFill>
                <a:latin typeface="Arial" panose="020B0604020202020204" pitchFamily="34" charset="0"/>
                <a:cs typeface="Arial" panose="020B0604020202020204" pitchFamily="34" charset="0"/>
              </a:endParaRPr>
            </a:p>
          </xdr:txBody>
        </xdr:sp>
      </mc:Choice>
      <mc:Fallback xmlns="">
        <xdr:sp macro="" textlink="">
          <xdr:nvSpPr>
            <xdr:cNvPr id="192" name="CuadroTexto 191"/>
            <xdr:cNvSpPr txBox="1"/>
          </xdr:nvSpPr>
          <xdr:spPr>
            <a:xfrm>
              <a:off x="1778001" y="79177487"/>
              <a:ext cx="1449916" cy="282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MX" sz="1100" b="1" i="0">
                  <a:solidFill>
                    <a:srgbClr val="FF0000"/>
                  </a:solidFill>
                  <a:latin typeface="Cambria Math" panose="02040503050406030204" pitchFamily="18" charset="0"/>
                </a:rPr>
                <a:t>(𝒇)=[𝐤].(𝐮)−[𝒇_𝒆𝒙𝒕]</a:t>
              </a:r>
              <a:endParaRPr lang="en-US" sz="1100" b="1" i="0">
                <a:solidFill>
                  <a:srgbClr val="FF0000"/>
                </a:solidFill>
                <a:latin typeface="Arial" panose="020B0604020202020204" pitchFamily="34" charset="0"/>
                <a:cs typeface="Arial" panose="020B0604020202020204" pitchFamily="34" charset="0"/>
              </a:endParaRPr>
            </a:p>
          </xdr:txBody>
        </xdr:sp>
      </mc:Fallback>
    </mc:AlternateContent>
    <xdr:clientData/>
  </xdr:oneCellAnchor>
  <xdr:twoCellAnchor>
    <xdr:from>
      <xdr:col>7</xdr:col>
      <xdr:colOff>497416</xdr:colOff>
      <xdr:row>510</xdr:row>
      <xdr:rowOff>0</xdr:rowOff>
    </xdr:from>
    <xdr:to>
      <xdr:col>7</xdr:col>
      <xdr:colOff>825500</xdr:colOff>
      <xdr:row>511</xdr:row>
      <xdr:rowOff>10583</xdr:rowOff>
    </xdr:to>
    <xdr:sp macro="" textlink="">
      <xdr:nvSpPr>
        <xdr:cNvPr id="193" name="Flecha derecha 192"/>
        <xdr:cNvSpPr/>
      </xdr:nvSpPr>
      <xdr:spPr>
        <a:xfrm>
          <a:off x="5492749" y="80211083"/>
          <a:ext cx="328084" cy="211667"/>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497416</xdr:colOff>
      <xdr:row>519</xdr:row>
      <xdr:rowOff>0</xdr:rowOff>
    </xdr:from>
    <xdr:to>
      <xdr:col>7</xdr:col>
      <xdr:colOff>825500</xdr:colOff>
      <xdr:row>520</xdr:row>
      <xdr:rowOff>10583</xdr:rowOff>
    </xdr:to>
    <xdr:sp macro="" textlink="">
      <xdr:nvSpPr>
        <xdr:cNvPr id="194" name="Flecha derecha 193"/>
        <xdr:cNvSpPr/>
      </xdr:nvSpPr>
      <xdr:spPr>
        <a:xfrm>
          <a:off x="5492749" y="80232250"/>
          <a:ext cx="328084" cy="211666"/>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497416</xdr:colOff>
      <xdr:row>528</xdr:row>
      <xdr:rowOff>0</xdr:rowOff>
    </xdr:from>
    <xdr:to>
      <xdr:col>7</xdr:col>
      <xdr:colOff>825500</xdr:colOff>
      <xdr:row>529</xdr:row>
      <xdr:rowOff>10583</xdr:rowOff>
    </xdr:to>
    <xdr:sp macro="" textlink="">
      <xdr:nvSpPr>
        <xdr:cNvPr id="195" name="Flecha derecha 194"/>
        <xdr:cNvSpPr/>
      </xdr:nvSpPr>
      <xdr:spPr>
        <a:xfrm>
          <a:off x="5492749" y="81936167"/>
          <a:ext cx="328084" cy="211666"/>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497416</xdr:colOff>
      <xdr:row>537</xdr:row>
      <xdr:rowOff>0</xdr:rowOff>
    </xdr:from>
    <xdr:to>
      <xdr:col>7</xdr:col>
      <xdr:colOff>825500</xdr:colOff>
      <xdr:row>538</xdr:row>
      <xdr:rowOff>10583</xdr:rowOff>
    </xdr:to>
    <xdr:sp macro="" textlink="">
      <xdr:nvSpPr>
        <xdr:cNvPr id="197" name="Flecha derecha 196"/>
        <xdr:cNvSpPr/>
      </xdr:nvSpPr>
      <xdr:spPr>
        <a:xfrm>
          <a:off x="5492749" y="83640083"/>
          <a:ext cx="328084" cy="211667"/>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497416</xdr:colOff>
      <xdr:row>546</xdr:row>
      <xdr:rowOff>0</xdr:rowOff>
    </xdr:from>
    <xdr:to>
      <xdr:col>7</xdr:col>
      <xdr:colOff>825500</xdr:colOff>
      <xdr:row>547</xdr:row>
      <xdr:rowOff>10583</xdr:rowOff>
    </xdr:to>
    <xdr:sp macro="" textlink="">
      <xdr:nvSpPr>
        <xdr:cNvPr id="198" name="Flecha derecha 197"/>
        <xdr:cNvSpPr/>
      </xdr:nvSpPr>
      <xdr:spPr>
        <a:xfrm>
          <a:off x="5492749" y="85344000"/>
          <a:ext cx="328084" cy="211666"/>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497416</xdr:colOff>
      <xdr:row>555</xdr:row>
      <xdr:rowOff>0</xdr:rowOff>
    </xdr:from>
    <xdr:to>
      <xdr:col>7</xdr:col>
      <xdr:colOff>825500</xdr:colOff>
      <xdr:row>556</xdr:row>
      <xdr:rowOff>10583</xdr:rowOff>
    </xdr:to>
    <xdr:sp macro="" textlink="">
      <xdr:nvSpPr>
        <xdr:cNvPr id="200" name="Flecha derecha 199"/>
        <xdr:cNvSpPr/>
      </xdr:nvSpPr>
      <xdr:spPr>
        <a:xfrm>
          <a:off x="5492749" y="87047917"/>
          <a:ext cx="328084" cy="211666"/>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139390</xdr:colOff>
      <xdr:row>599</xdr:row>
      <xdr:rowOff>11616</xdr:rowOff>
    </xdr:from>
    <xdr:to>
      <xdr:col>3</xdr:col>
      <xdr:colOff>210399</xdr:colOff>
      <xdr:row>599</xdr:row>
      <xdr:rowOff>140437</xdr:rowOff>
    </xdr:to>
    <xdr:cxnSp macro="">
      <xdr:nvCxnSpPr>
        <xdr:cNvPr id="138" name="Conector recto 137"/>
        <xdr:cNvCxnSpPr/>
      </xdr:nvCxnSpPr>
      <xdr:spPr>
        <a:xfrm flipH="1">
          <a:off x="5981390" y="6449586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600923</xdr:colOff>
      <xdr:row>599</xdr:row>
      <xdr:rowOff>1857</xdr:rowOff>
    </xdr:from>
    <xdr:to>
      <xdr:col>2</xdr:col>
      <xdr:colOff>671932</xdr:colOff>
      <xdr:row>599</xdr:row>
      <xdr:rowOff>130678</xdr:rowOff>
    </xdr:to>
    <xdr:cxnSp macro="">
      <xdr:nvCxnSpPr>
        <xdr:cNvPr id="144" name="Conector recto 143"/>
        <xdr:cNvCxnSpPr/>
      </xdr:nvCxnSpPr>
      <xdr:spPr>
        <a:xfrm flipH="1">
          <a:off x="5596256" y="6448610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615182</xdr:colOff>
      <xdr:row>599</xdr:row>
      <xdr:rowOff>4330</xdr:rowOff>
    </xdr:from>
    <xdr:to>
      <xdr:col>3</xdr:col>
      <xdr:colOff>264486</xdr:colOff>
      <xdr:row>599</xdr:row>
      <xdr:rowOff>8659</xdr:rowOff>
    </xdr:to>
    <xdr:cxnSp macro="">
      <xdr:nvCxnSpPr>
        <xdr:cNvPr id="156" name="Conector recto 155"/>
        <xdr:cNvCxnSpPr/>
      </xdr:nvCxnSpPr>
      <xdr:spPr>
        <a:xfrm flipH="1" flipV="1">
          <a:off x="5610515" y="64488580"/>
          <a:ext cx="495971"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793113</xdr:colOff>
      <xdr:row>599</xdr:row>
      <xdr:rowOff>8712</xdr:rowOff>
    </xdr:from>
    <xdr:to>
      <xdr:col>3</xdr:col>
      <xdr:colOff>16164</xdr:colOff>
      <xdr:row>599</xdr:row>
      <xdr:rowOff>137533</xdr:rowOff>
    </xdr:to>
    <xdr:cxnSp macro="">
      <xdr:nvCxnSpPr>
        <xdr:cNvPr id="157" name="Conector recto 156"/>
        <xdr:cNvCxnSpPr/>
      </xdr:nvCxnSpPr>
      <xdr:spPr>
        <a:xfrm flipH="1">
          <a:off x="5788446" y="64492962"/>
          <a:ext cx="69718"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698676</xdr:colOff>
      <xdr:row>599</xdr:row>
      <xdr:rowOff>10105</xdr:rowOff>
    </xdr:from>
    <xdr:to>
      <xdr:col>2</xdr:col>
      <xdr:colOff>769685</xdr:colOff>
      <xdr:row>599</xdr:row>
      <xdr:rowOff>138926</xdr:rowOff>
    </xdr:to>
    <xdr:cxnSp macro="">
      <xdr:nvCxnSpPr>
        <xdr:cNvPr id="158" name="Conector recto 157"/>
        <xdr:cNvCxnSpPr/>
      </xdr:nvCxnSpPr>
      <xdr:spPr>
        <a:xfrm flipH="1">
          <a:off x="5694009" y="6449435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46795</xdr:colOff>
      <xdr:row>599</xdr:row>
      <xdr:rowOff>8712</xdr:rowOff>
    </xdr:from>
    <xdr:to>
      <xdr:col>3</xdr:col>
      <xdr:colOff>117804</xdr:colOff>
      <xdr:row>599</xdr:row>
      <xdr:rowOff>137533</xdr:rowOff>
    </xdr:to>
    <xdr:cxnSp macro="">
      <xdr:nvCxnSpPr>
        <xdr:cNvPr id="159" name="Conector recto 158"/>
        <xdr:cNvCxnSpPr/>
      </xdr:nvCxnSpPr>
      <xdr:spPr>
        <a:xfrm flipH="1">
          <a:off x="5888795" y="6449296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591880</xdr:colOff>
      <xdr:row>599</xdr:row>
      <xdr:rowOff>1857</xdr:rowOff>
    </xdr:from>
    <xdr:to>
      <xdr:col>2</xdr:col>
      <xdr:colOff>662889</xdr:colOff>
      <xdr:row>599</xdr:row>
      <xdr:rowOff>130678</xdr:rowOff>
    </xdr:to>
    <xdr:cxnSp macro="">
      <xdr:nvCxnSpPr>
        <xdr:cNvPr id="160" name="Conector recto 159"/>
        <xdr:cNvCxnSpPr/>
      </xdr:nvCxnSpPr>
      <xdr:spPr>
        <a:xfrm flipH="1">
          <a:off x="5587213" y="6448610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606139</xdr:colOff>
      <xdr:row>599</xdr:row>
      <xdr:rowOff>4330</xdr:rowOff>
    </xdr:from>
    <xdr:to>
      <xdr:col>3</xdr:col>
      <xdr:colOff>255443</xdr:colOff>
      <xdr:row>599</xdr:row>
      <xdr:rowOff>8659</xdr:rowOff>
    </xdr:to>
    <xdr:cxnSp macro="">
      <xdr:nvCxnSpPr>
        <xdr:cNvPr id="161" name="Conector recto 160"/>
        <xdr:cNvCxnSpPr/>
      </xdr:nvCxnSpPr>
      <xdr:spPr>
        <a:xfrm flipH="1" flipV="1">
          <a:off x="5601472" y="64488580"/>
          <a:ext cx="495971"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784070</xdr:colOff>
      <xdr:row>599</xdr:row>
      <xdr:rowOff>8712</xdr:rowOff>
    </xdr:from>
    <xdr:to>
      <xdr:col>3</xdr:col>
      <xdr:colOff>7121</xdr:colOff>
      <xdr:row>599</xdr:row>
      <xdr:rowOff>137533</xdr:rowOff>
    </xdr:to>
    <xdr:cxnSp macro="">
      <xdr:nvCxnSpPr>
        <xdr:cNvPr id="162" name="Conector recto 161"/>
        <xdr:cNvCxnSpPr/>
      </xdr:nvCxnSpPr>
      <xdr:spPr>
        <a:xfrm flipH="1">
          <a:off x="5779403" y="64492962"/>
          <a:ext cx="69718"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689633</xdr:colOff>
      <xdr:row>599</xdr:row>
      <xdr:rowOff>10105</xdr:rowOff>
    </xdr:from>
    <xdr:to>
      <xdr:col>2</xdr:col>
      <xdr:colOff>760642</xdr:colOff>
      <xdr:row>599</xdr:row>
      <xdr:rowOff>138926</xdr:rowOff>
    </xdr:to>
    <xdr:cxnSp macro="">
      <xdr:nvCxnSpPr>
        <xdr:cNvPr id="163" name="Conector recto 162"/>
        <xdr:cNvCxnSpPr/>
      </xdr:nvCxnSpPr>
      <xdr:spPr>
        <a:xfrm flipH="1">
          <a:off x="5684966" y="6449435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37752</xdr:colOff>
      <xdr:row>599</xdr:row>
      <xdr:rowOff>8712</xdr:rowOff>
    </xdr:from>
    <xdr:to>
      <xdr:col>3</xdr:col>
      <xdr:colOff>108761</xdr:colOff>
      <xdr:row>599</xdr:row>
      <xdr:rowOff>137533</xdr:rowOff>
    </xdr:to>
    <xdr:cxnSp macro="">
      <xdr:nvCxnSpPr>
        <xdr:cNvPr id="164" name="Conector recto 163"/>
        <xdr:cNvCxnSpPr/>
      </xdr:nvCxnSpPr>
      <xdr:spPr>
        <a:xfrm flipH="1">
          <a:off x="5879752" y="6449296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595320</xdr:colOff>
      <xdr:row>599</xdr:row>
      <xdr:rowOff>0</xdr:rowOff>
    </xdr:from>
    <xdr:to>
      <xdr:col>5</xdr:col>
      <xdr:colOff>666329</xdr:colOff>
      <xdr:row>599</xdr:row>
      <xdr:rowOff>128821</xdr:rowOff>
    </xdr:to>
    <xdr:cxnSp macro="">
      <xdr:nvCxnSpPr>
        <xdr:cNvPr id="165" name="Conector recto 164"/>
        <xdr:cNvCxnSpPr/>
      </xdr:nvCxnSpPr>
      <xdr:spPr>
        <a:xfrm flipH="1">
          <a:off x="8130653" y="6448425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609579</xdr:colOff>
      <xdr:row>599</xdr:row>
      <xdr:rowOff>2473</xdr:rowOff>
    </xdr:from>
    <xdr:to>
      <xdr:col>6</xdr:col>
      <xdr:colOff>258884</xdr:colOff>
      <xdr:row>599</xdr:row>
      <xdr:rowOff>6802</xdr:rowOff>
    </xdr:to>
    <xdr:cxnSp macro="">
      <xdr:nvCxnSpPr>
        <xdr:cNvPr id="166" name="Conector recto 165"/>
        <xdr:cNvCxnSpPr/>
      </xdr:nvCxnSpPr>
      <xdr:spPr>
        <a:xfrm flipH="1" flipV="1">
          <a:off x="4758246" y="93654390"/>
          <a:ext cx="495971"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787510</xdr:colOff>
      <xdr:row>599</xdr:row>
      <xdr:rowOff>6855</xdr:rowOff>
    </xdr:from>
    <xdr:to>
      <xdr:col>6</xdr:col>
      <xdr:colOff>10562</xdr:colOff>
      <xdr:row>599</xdr:row>
      <xdr:rowOff>135676</xdr:rowOff>
    </xdr:to>
    <xdr:cxnSp macro="">
      <xdr:nvCxnSpPr>
        <xdr:cNvPr id="167" name="Conector recto 166"/>
        <xdr:cNvCxnSpPr/>
      </xdr:nvCxnSpPr>
      <xdr:spPr>
        <a:xfrm flipH="1">
          <a:off x="8322843" y="64491105"/>
          <a:ext cx="6971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693073</xdr:colOff>
      <xdr:row>599</xdr:row>
      <xdr:rowOff>8248</xdr:rowOff>
    </xdr:from>
    <xdr:to>
      <xdr:col>5</xdr:col>
      <xdr:colOff>764082</xdr:colOff>
      <xdr:row>599</xdr:row>
      <xdr:rowOff>137069</xdr:rowOff>
    </xdr:to>
    <xdr:cxnSp macro="">
      <xdr:nvCxnSpPr>
        <xdr:cNvPr id="169" name="Conector recto 168"/>
        <xdr:cNvCxnSpPr/>
      </xdr:nvCxnSpPr>
      <xdr:spPr>
        <a:xfrm flipH="1">
          <a:off x="8228406" y="6449249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41193</xdr:colOff>
      <xdr:row>599</xdr:row>
      <xdr:rowOff>6855</xdr:rowOff>
    </xdr:from>
    <xdr:to>
      <xdr:col>6</xdr:col>
      <xdr:colOff>112202</xdr:colOff>
      <xdr:row>599</xdr:row>
      <xdr:rowOff>135676</xdr:rowOff>
    </xdr:to>
    <xdr:cxnSp macro="">
      <xdr:nvCxnSpPr>
        <xdr:cNvPr id="170" name="Conector recto 169"/>
        <xdr:cNvCxnSpPr/>
      </xdr:nvCxnSpPr>
      <xdr:spPr>
        <a:xfrm flipH="1">
          <a:off x="8423193" y="6449110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142831</xdr:colOff>
      <xdr:row>599</xdr:row>
      <xdr:rowOff>9759</xdr:rowOff>
    </xdr:from>
    <xdr:to>
      <xdr:col>6</xdr:col>
      <xdr:colOff>213840</xdr:colOff>
      <xdr:row>599</xdr:row>
      <xdr:rowOff>138580</xdr:rowOff>
    </xdr:to>
    <xdr:cxnSp macro="">
      <xdr:nvCxnSpPr>
        <xdr:cNvPr id="181" name="Conector recto 180"/>
        <xdr:cNvCxnSpPr/>
      </xdr:nvCxnSpPr>
      <xdr:spPr>
        <a:xfrm flipH="1">
          <a:off x="8524831" y="6449400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800776</xdr:colOff>
      <xdr:row>599</xdr:row>
      <xdr:rowOff>16310</xdr:rowOff>
    </xdr:from>
    <xdr:to>
      <xdr:col>6</xdr:col>
      <xdr:colOff>52457</xdr:colOff>
      <xdr:row>601</xdr:row>
      <xdr:rowOff>86938</xdr:rowOff>
    </xdr:to>
    <xdr:sp macro="" textlink="">
      <xdr:nvSpPr>
        <xdr:cNvPr id="199" name="Flecha abajo 198"/>
        <xdr:cNvSpPr/>
      </xdr:nvSpPr>
      <xdr:spPr>
        <a:xfrm rot="10800000">
          <a:off x="4956547" y="93097089"/>
          <a:ext cx="99797" cy="429447"/>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617888</xdr:colOff>
      <xdr:row>598</xdr:row>
      <xdr:rowOff>6676</xdr:rowOff>
    </xdr:from>
    <xdr:to>
      <xdr:col>6</xdr:col>
      <xdr:colOff>333941</xdr:colOff>
      <xdr:row>600</xdr:row>
      <xdr:rowOff>138560</xdr:rowOff>
    </xdr:to>
    <xdr:sp macro="" textlink="">
      <xdr:nvSpPr>
        <xdr:cNvPr id="202" name="Flecha circular 201"/>
        <xdr:cNvSpPr/>
      </xdr:nvSpPr>
      <xdr:spPr>
        <a:xfrm rot="16200000" flipV="1">
          <a:off x="4810393" y="92871312"/>
          <a:ext cx="490702" cy="564169"/>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612238</xdr:colOff>
      <xdr:row>598</xdr:row>
      <xdr:rowOff>6235</xdr:rowOff>
    </xdr:from>
    <xdr:to>
      <xdr:col>3</xdr:col>
      <xdr:colOff>328291</xdr:colOff>
      <xdr:row>600</xdr:row>
      <xdr:rowOff>138119</xdr:rowOff>
    </xdr:to>
    <xdr:sp macro="" textlink="">
      <xdr:nvSpPr>
        <xdr:cNvPr id="203" name="Flecha circular 202"/>
        <xdr:cNvSpPr/>
      </xdr:nvSpPr>
      <xdr:spPr>
        <a:xfrm rot="16200000" flipV="1">
          <a:off x="2260393" y="92870871"/>
          <a:ext cx="490702" cy="564170"/>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2</xdr:col>
      <xdr:colOff>800273</xdr:colOff>
      <xdr:row>599</xdr:row>
      <xdr:rowOff>20369</xdr:rowOff>
    </xdr:from>
    <xdr:to>
      <xdr:col>3</xdr:col>
      <xdr:colOff>51954</xdr:colOff>
      <xdr:row>601</xdr:row>
      <xdr:rowOff>90997</xdr:rowOff>
    </xdr:to>
    <xdr:sp macro="" textlink="">
      <xdr:nvSpPr>
        <xdr:cNvPr id="204" name="Flecha abajo 203"/>
        <xdr:cNvSpPr/>
      </xdr:nvSpPr>
      <xdr:spPr>
        <a:xfrm rot="10800000">
          <a:off x="2411694" y="93101148"/>
          <a:ext cx="99798" cy="429447"/>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417618</xdr:colOff>
      <xdr:row>598</xdr:row>
      <xdr:rowOff>144891</xdr:rowOff>
    </xdr:from>
    <xdr:to>
      <xdr:col>7</xdr:col>
      <xdr:colOff>1412</xdr:colOff>
      <xdr:row>599</xdr:row>
      <xdr:rowOff>63321</xdr:rowOff>
    </xdr:to>
    <xdr:sp macro="" textlink="">
      <xdr:nvSpPr>
        <xdr:cNvPr id="205" name="Flecha abajo 204"/>
        <xdr:cNvSpPr/>
      </xdr:nvSpPr>
      <xdr:spPr>
        <a:xfrm rot="5400000" flipH="1">
          <a:off x="5601712" y="95147410"/>
          <a:ext cx="102784" cy="4338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414272</xdr:colOff>
      <xdr:row>598</xdr:row>
      <xdr:rowOff>137003</xdr:rowOff>
    </xdr:from>
    <xdr:to>
      <xdr:col>3</xdr:col>
      <xdr:colOff>846182</xdr:colOff>
      <xdr:row>599</xdr:row>
      <xdr:rowOff>55433</xdr:rowOff>
    </xdr:to>
    <xdr:sp macro="" textlink="">
      <xdr:nvSpPr>
        <xdr:cNvPr id="207" name="Flecha abajo 206"/>
        <xdr:cNvSpPr/>
      </xdr:nvSpPr>
      <xdr:spPr>
        <a:xfrm rot="5400000" flipH="1">
          <a:off x="3047141" y="95140505"/>
          <a:ext cx="102784" cy="43191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139390</xdr:colOff>
      <xdr:row>599</xdr:row>
      <xdr:rowOff>11616</xdr:rowOff>
    </xdr:from>
    <xdr:to>
      <xdr:col>12</xdr:col>
      <xdr:colOff>210399</xdr:colOff>
      <xdr:row>599</xdr:row>
      <xdr:rowOff>140437</xdr:rowOff>
    </xdr:to>
    <xdr:cxnSp macro="">
      <xdr:nvCxnSpPr>
        <xdr:cNvPr id="217" name="Conector recto 216"/>
        <xdr:cNvCxnSpPr/>
      </xdr:nvCxnSpPr>
      <xdr:spPr>
        <a:xfrm flipH="1">
          <a:off x="2607696" y="9537427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600923</xdr:colOff>
      <xdr:row>599</xdr:row>
      <xdr:rowOff>1857</xdr:rowOff>
    </xdr:from>
    <xdr:to>
      <xdr:col>11</xdr:col>
      <xdr:colOff>671932</xdr:colOff>
      <xdr:row>599</xdr:row>
      <xdr:rowOff>130678</xdr:rowOff>
    </xdr:to>
    <xdr:cxnSp macro="">
      <xdr:nvCxnSpPr>
        <xdr:cNvPr id="218" name="Conector recto 217"/>
        <xdr:cNvCxnSpPr/>
      </xdr:nvCxnSpPr>
      <xdr:spPr>
        <a:xfrm flipH="1">
          <a:off x="2219149" y="9536451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615182</xdr:colOff>
      <xdr:row>599</xdr:row>
      <xdr:rowOff>4330</xdr:rowOff>
    </xdr:from>
    <xdr:to>
      <xdr:col>12</xdr:col>
      <xdr:colOff>264486</xdr:colOff>
      <xdr:row>599</xdr:row>
      <xdr:rowOff>8659</xdr:rowOff>
    </xdr:to>
    <xdr:cxnSp macro="">
      <xdr:nvCxnSpPr>
        <xdr:cNvPr id="219" name="Conector recto 218"/>
        <xdr:cNvCxnSpPr/>
      </xdr:nvCxnSpPr>
      <xdr:spPr>
        <a:xfrm flipH="1" flipV="1">
          <a:off x="2233408" y="95366991"/>
          <a:ext cx="499384"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793113</xdr:colOff>
      <xdr:row>599</xdr:row>
      <xdr:rowOff>8712</xdr:rowOff>
    </xdr:from>
    <xdr:to>
      <xdr:col>12</xdr:col>
      <xdr:colOff>16164</xdr:colOff>
      <xdr:row>599</xdr:row>
      <xdr:rowOff>137533</xdr:rowOff>
    </xdr:to>
    <xdr:cxnSp macro="">
      <xdr:nvCxnSpPr>
        <xdr:cNvPr id="220" name="Conector recto 219"/>
        <xdr:cNvCxnSpPr/>
      </xdr:nvCxnSpPr>
      <xdr:spPr>
        <a:xfrm flipH="1">
          <a:off x="2411339" y="95371373"/>
          <a:ext cx="73131"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698676</xdr:colOff>
      <xdr:row>599</xdr:row>
      <xdr:rowOff>10105</xdr:rowOff>
    </xdr:from>
    <xdr:to>
      <xdr:col>11</xdr:col>
      <xdr:colOff>769685</xdr:colOff>
      <xdr:row>599</xdr:row>
      <xdr:rowOff>138926</xdr:rowOff>
    </xdr:to>
    <xdr:cxnSp macro="">
      <xdr:nvCxnSpPr>
        <xdr:cNvPr id="221" name="Conector recto 220"/>
        <xdr:cNvCxnSpPr/>
      </xdr:nvCxnSpPr>
      <xdr:spPr>
        <a:xfrm flipH="1">
          <a:off x="2316902" y="9537276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46795</xdr:colOff>
      <xdr:row>599</xdr:row>
      <xdr:rowOff>8712</xdr:rowOff>
    </xdr:from>
    <xdr:to>
      <xdr:col>12</xdr:col>
      <xdr:colOff>117804</xdr:colOff>
      <xdr:row>599</xdr:row>
      <xdr:rowOff>137533</xdr:rowOff>
    </xdr:to>
    <xdr:cxnSp macro="">
      <xdr:nvCxnSpPr>
        <xdr:cNvPr id="222" name="Conector recto 221"/>
        <xdr:cNvCxnSpPr/>
      </xdr:nvCxnSpPr>
      <xdr:spPr>
        <a:xfrm flipH="1">
          <a:off x="2515101" y="9537137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591880</xdr:colOff>
      <xdr:row>599</xdr:row>
      <xdr:rowOff>1857</xdr:rowOff>
    </xdr:from>
    <xdr:to>
      <xdr:col>11</xdr:col>
      <xdr:colOff>662889</xdr:colOff>
      <xdr:row>599</xdr:row>
      <xdr:rowOff>130678</xdr:rowOff>
    </xdr:to>
    <xdr:cxnSp macro="">
      <xdr:nvCxnSpPr>
        <xdr:cNvPr id="223" name="Conector recto 222"/>
        <xdr:cNvCxnSpPr/>
      </xdr:nvCxnSpPr>
      <xdr:spPr>
        <a:xfrm flipH="1">
          <a:off x="2210106" y="9536451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606139</xdr:colOff>
      <xdr:row>599</xdr:row>
      <xdr:rowOff>4330</xdr:rowOff>
    </xdr:from>
    <xdr:to>
      <xdr:col>12</xdr:col>
      <xdr:colOff>255443</xdr:colOff>
      <xdr:row>599</xdr:row>
      <xdr:rowOff>8659</xdr:rowOff>
    </xdr:to>
    <xdr:cxnSp macro="">
      <xdr:nvCxnSpPr>
        <xdr:cNvPr id="224" name="Conector recto 223"/>
        <xdr:cNvCxnSpPr/>
      </xdr:nvCxnSpPr>
      <xdr:spPr>
        <a:xfrm flipH="1" flipV="1">
          <a:off x="2224365" y="95366991"/>
          <a:ext cx="499384"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784070</xdr:colOff>
      <xdr:row>599</xdr:row>
      <xdr:rowOff>8712</xdr:rowOff>
    </xdr:from>
    <xdr:to>
      <xdr:col>12</xdr:col>
      <xdr:colOff>7121</xdr:colOff>
      <xdr:row>599</xdr:row>
      <xdr:rowOff>137533</xdr:rowOff>
    </xdr:to>
    <xdr:cxnSp macro="">
      <xdr:nvCxnSpPr>
        <xdr:cNvPr id="225" name="Conector recto 224"/>
        <xdr:cNvCxnSpPr/>
      </xdr:nvCxnSpPr>
      <xdr:spPr>
        <a:xfrm flipH="1">
          <a:off x="2402296" y="95371373"/>
          <a:ext cx="73131"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689633</xdr:colOff>
      <xdr:row>599</xdr:row>
      <xdr:rowOff>10105</xdr:rowOff>
    </xdr:from>
    <xdr:to>
      <xdr:col>11</xdr:col>
      <xdr:colOff>760642</xdr:colOff>
      <xdr:row>599</xdr:row>
      <xdr:rowOff>138926</xdr:rowOff>
    </xdr:to>
    <xdr:cxnSp macro="">
      <xdr:nvCxnSpPr>
        <xdr:cNvPr id="226" name="Conector recto 225"/>
        <xdr:cNvCxnSpPr/>
      </xdr:nvCxnSpPr>
      <xdr:spPr>
        <a:xfrm flipH="1">
          <a:off x="2307859" y="9537276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37752</xdr:colOff>
      <xdr:row>599</xdr:row>
      <xdr:rowOff>8712</xdr:rowOff>
    </xdr:from>
    <xdr:to>
      <xdr:col>12</xdr:col>
      <xdr:colOff>108761</xdr:colOff>
      <xdr:row>599</xdr:row>
      <xdr:rowOff>137533</xdr:rowOff>
    </xdr:to>
    <xdr:cxnSp macro="">
      <xdr:nvCxnSpPr>
        <xdr:cNvPr id="227" name="Conector recto 226"/>
        <xdr:cNvCxnSpPr/>
      </xdr:nvCxnSpPr>
      <xdr:spPr>
        <a:xfrm flipH="1">
          <a:off x="2506058" y="9537137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595320</xdr:colOff>
      <xdr:row>599</xdr:row>
      <xdr:rowOff>0</xdr:rowOff>
    </xdr:from>
    <xdr:to>
      <xdr:col>14</xdr:col>
      <xdr:colOff>666329</xdr:colOff>
      <xdr:row>599</xdr:row>
      <xdr:rowOff>128821</xdr:rowOff>
    </xdr:to>
    <xdr:cxnSp macro="">
      <xdr:nvCxnSpPr>
        <xdr:cNvPr id="228" name="Conector recto 227"/>
        <xdr:cNvCxnSpPr/>
      </xdr:nvCxnSpPr>
      <xdr:spPr>
        <a:xfrm flipH="1">
          <a:off x="4763788" y="9536266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609579</xdr:colOff>
      <xdr:row>599</xdr:row>
      <xdr:rowOff>2473</xdr:rowOff>
    </xdr:from>
    <xdr:to>
      <xdr:col>15</xdr:col>
      <xdr:colOff>258884</xdr:colOff>
      <xdr:row>599</xdr:row>
      <xdr:rowOff>6802</xdr:rowOff>
    </xdr:to>
    <xdr:cxnSp macro="">
      <xdr:nvCxnSpPr>
        <xdr:cNvPr id="229" name="Conector recto 228"/>
        <xdr:cNvCxnSpPr/>
      </xdr:nvCxnSpPr>
      <xdr:spPr>
        <a:xfrm flipH="1" flipV="1">
          <a:off x="4778047" y="95365134"/>
          <a:ext cx="499385"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787510</xdr:colOff>
      <xdr:row>599</xdr:row>
      <xdr:rowOff>6855</xdr:rowOff>
    </xdr:from>
    <xdr:to>
      <xdr:col>15</xdr:col>
      <xdr:colOff>10562</xdr:colOff>
      <xdr:row>599</xdr:row>
      <xdr:rowOff>135676</xdr:rowOff>
    </xdr:to>
    <xdr:cxnSp macro="">
      <xdr:nvCxnSpPr>
        <xdr:cNvPr id="230" name="Conector recto 229"/>
        <xdr:cNvCxnSpPr/>
      </xdr:nvCxnSpPr>
      <xdr:spPr>
        <a:xfrm flipH="1">
          <a:off x="4955978" y="95369516"/>
          <a:ext cx="73132"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693073</xdr:colOff>
      <xdr:row>599</xdr:row>
      <xdr:rowOff>8248</xdr:rowOff>
    </xdr:from>
    <xdr:to>
      <xdr:col>14</xdr:col>
      <xdr:colOff>764082</xdr:colOff>
      <xdr:row>599</xdr:row>
      <xdr:rowOff>137069</xdr:rowOff>
    </xdr:to>
    <xdr:cxnSp macro="">
      <xdr:nvCxnSpPr>
        <xdr:cNvPr id="231" name="Conector recto 230"/>
        <xdr:cNvCxnSpPr/>
      </xdr:nvCxnSpPr>
      <xdr:spPr>
        <a:xfrm flipH="1">
          <a:off x="4861541" y="9537090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41193</xdr:colOff>
      <xdr:row>599</xdr:row>
      <xdr:rowOff>6855</xdr:rowOff>
    </xdr:from>
    <xdr:to>
      <xdr:col>15</xdr:col>
      <xdr:colOff>112202</xdr:colOff>
      <xdr:row>599</xdr:row>
      <xdr:rowOff>135676</xdr:rowOff>
    </xdr:to>
    <xdr:cxnSp macro="">
      <xdr:nvCxnSpPr>
        <xdr:cNvPr id="232" name="Conector recto 231"/>
        <xdr:cNvCxnSpPr/>
      </xdr:nvCxnSpPr>
      <xdr:spPr>
        <a:xfrm flipH="1">
          <a:off x="5059741" y="9536951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142831</xdr:colOff>
      <xdr:row>599</xdr:row>
      <xdr:rowOff>9759</xdr:rowOff>
    </xdr:from>
    <xdr:to>
      <xdr:col>15</xdr:col>
      <xdr:colOff>213840</xdr:colOff>
      <xdr:row>599</xdr:row>
      <xdr:rowOff>138580</xdr:rowOff>
    </xdr:to>
    <xdr:cxnSp macro="">
      <xdr:nvCxnSpPr>
        <xdr:cNvPr id="233" name="Conector recto 232"/>
        <xdr:cNvCxnSpPr/>
      </xdr:nvCxnSpPr>
      <xdr:spPr>
        <a:xfrm flipH="1">
          <a:off x="5161379" y="9537242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489390</xdr:colOff>
      <xdr:row>590</xdr:row>
      <xdr:rowOff>194597</xdr:rowOff>
    </xdr:from>
    <xdr:to>
      <xdr:col>11</xdr:col>
      <xdr:colOff>835310</xdr:colOff>
      <xdr:row>598</xdr:row>
      <xdr:rowOff>174112</xdr:rowOff>
    </xdr:to>
    <xdr:sp macro="" textlink="">
      <xdr:nvSpPr>
        <xdr:cNvPr id="4" name="Rectángulo 3"/>
        <xdr:cNvSpPr/>
      </xdr:nvSpPr>
      <xdr:spPr>
        <a:xfrm>
          <a:off x="8058180" y="93805887"/>
          <a:ext cx="345920" cy="1536290"/>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647464</xdr:colOff>
      <xdr:row>581</xdr:row>
      <xdr:rowOff>195313</xdr:rowOff>
    </xdr:from>
    <xdr:to>
      <xdr:col>11</xdr:col>
      <xdr:colOff>842061</xdr:colOff>
      <xdr:row>590</xdr:row>
      <xdr:rowOff>184354</xdr:rowOff>
    </xdr:to>
    <xdr:sp macro="" textlink="">
      <xdr:nvSpPr>
        <xdr:cNvPr id="240" name="Rectángulo 239"/>
        <xdr:cNvSpPr/>
      </xdr:nvSpPr>
      <xdr:spPr>
        <a:xfrm>
          <a:off x="9038989" y="110113813"/>
          <a:ext cx="194597" cy="1722591"/>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845281</xdr:colOff>
      <xdr:row>590</xdr:row>
      <xdr:rowOff>36594</xdr:rowOff>
    </xdr:from>
    <xdr:to>
      <xdr:col>14</xdr:col>
      <xdr:colOff>845282</xdr:colOff>
      <xdr:row>590</xdr:row>
      <xdr:rowOff>178183</xdr:rowOff>
    </xdr:to>
    <xdr:sp macro="" textlink="">
      <xdr:nvSpPr>
        <xdr:cNvPr id="5" name="Rectángulo 4"/>
        <xdr:cNvSpPr/>
      </xdr:nvSpPr>
      <xdr:spPr>
        <a:xfrm>
          <a:off x="9236806" y="111688644"/>
          <a:ext cx="2543176" cy="141589"/>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839839</xdr:colOff>
      <xdr:row>581</xdr:row>
      <xdr:rowOff>122903</xdr:rowOff>
    </xdr:from>
    <xdr:to>
      <xdr:col>14</xdr:col>
      <xdr:colOff>845282</xdr:colOff>
      <xdr:row>581</xdr:row>
      <xdr:rowOff>195312</xdr:rowOff>
    </xdr:to>
    <xdr:sp macro="" textlink="">
      <xdr:nvSpPr>
        <xdr:cNvPr id="241" name="Rectángulo 240"/>
        <xdr:cNvSpPr/>
      </xdr:nvSpPr>
      <xdr:spPr>
        <a:xfrm>
          <a:off x="9231364" y="110041403"/>
          <a:ext cx="2548618" cy="72409"/>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495605</xdr:colOff>
      <xdr:row>591</xdr:row>
      <xdr:rowOff>2373</xdr:rowOff>
    </xdr:from>
    <xdr:to>
      <xdr:col>14</xdr:col>
      <xdr:colOff>844209</xdr:colOff>
      <xdr:row>598</xdr:row>
      <xdr:rowOff>182022</xdr:rowOff>
    </xdr:to>
    <xdr:sp macro="" textlink="">
      <xdr:nvSpPr>
        <xdr:cNvPr id="242" name="Rectángulo 241"/>
        <xdr:cNvSpPr/>
      </xdr:nvSpPr>
      <xdr:spPr>
        <a:xfrm>
          <a:off x="10581632" y="92265213"/>
          <a:ext cx="348604" cy="1501181"/>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640674</xdr:colOff>
      <xdr:row>582</xdr:row>
      <xdr:rowOff>3619</xdr:rowOff>
    </xdr:from>
    <xdr:to>
      <xdr:col>14</xdr:col>
      <xdr:colOff>835271</xdr:colOff>
      <xdr:row>590</xdr:row>
      <xdr:rowOff>198515</xdr:rowOff>
    </xdr:to>
    <xdr:sp macro="" textlink="">
      <xdr:nvSpPr>
        <xdr:cNvPr id="243" name="Rectángulo 242"/>
        <xdr:cNvSpPr/>
      </xdr:nvSpPr>
      <xdr:spPr>
        <a:xfrm>
          <a:off x="10759706" y="92078619"/>
          <a:ext cx="194597" cy="1731186"/>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139390</xdr:colOff>
      <xdr:row>626</xdr:row>
      <xdr:rowOff>11616</xdr:rowOff>
    </xdr:from>
    <xdr:to>
      <xdr:col>3</xdr:col>
      <xdr:colOff>210399</xdr:colOff>
      <xdr:row>626</xdr:row>
      <xdr:rowOff>140437</xdr:rowOff>
    </xdr:to>
    <xdr:cxnSp macro="">
      <xdr:nvCxnSpPr>
        <xdr:cNvPr id="244" name="Conector recto 243"/>
        <xdr:cNvCxnSpPr/>
      </xdr:nvCxnSpPr>
      <xdr:spPr>
        <a:xfrm flipH="1">
          <a:off x="8558261" y="9541524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600923</xdr:colOff>
      <xdr:row>626</xdr:row>
      <xdr:rowOff>1857</xdr:rowOff>
    </xdr:from>
    <xdr:to>
      <xdr:col>2</xdr:col>
      <xdr:colOff>671932</xdr:colOff>
      <xdr:row>626</xdr:row>
      <xdr:rowOff>130678</xdr:rowOff>
    </xdr:to>
    <xdr:cxnSp macro="">
      <xdr:nvCxnSpPr>
        <xdr:cNvPr id="245" name="Conector recto 244"/>
        <xdr:cNvCxnSpPr/>
      </xdr:nvCxnSpPr>
      <xdr:spPr>
        <a:xfrm flipH="1">
          <a:off x="8169713" y="9540548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615182</xdr:colOff>
      <xdr:row>626</xdr:row>
      <xdr:rowOff>4330</xdr:rowOff>
    </xdr:from>
    <xdr:to>
      <xdr:col>3</xdr:col>
      <xdr:colOff>264486</xdr:colOff>
      <xdr:row>626</xdr:row>
      <xdr:rowOff>8659</xdr:rowOff>
    </xdr:to>
    <xdr:cxnSp macro="">
      <xdr:nvCxnSpPr>
        <xdr:cNvPr id="246" name="Conector recto 245"/>
        <xdr:cNvCxnSpPr/>
      </xdr:nvCxnSpPr>
      <xdr:spPr>
        <a:xfrm flipH="1" flipV="1">
          <a:off x="8183972" y="95407959"/>
          <a:ext cx="499385"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793113</xdr:colOff>
      <xdr:row>626</xdr:row>
      <xdr:rowOff>8712</xdr:rowOff>
    </xdr:from>
    <xdr:to>
      <xdr:col>3</xdr:col>
      <xdr:colOff>16164</xdr:colOff>
      <xdr:row>626</xdr:row>
      <xdr:rowOff>137533</xdr:rowOff>
    </xdr:to>
    <xdr:cxnSp macro="">
      <xdr:nvCxnSpPr>
        <xdr:cNvPr id="247" name="Conector recto 246"/>
        <xdr:cNvCxnSpPr/>
      </xdr:nvCxnSpPr>
      <xdr:spPr>
        <a:xfrm flipH="1">
          <a:off x="8361903" y="95412341"/>
          <a:ext cx="73132"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698676</xdr:colOff>
      <xdr:row>626</xdr:row>
      <xdr:rowOff>10105</xdr:rowOff>
    </xdr:from>
    <xdr:to>
      <xdr:col>2</xdr:col>
      <xdr:colOff>769685</xdr:colOff>
      <xdr:row>626</xdr:row>
      <xdr:rowOff>138926</xdr:rowOff>
    </xdr:to>
    <xdr:cxnSp macro="">
      <xdr:nvCxnSpPr>
        <xdr:cNvPr id="248" name="Conector recto 247"/>
        <xdr:cNvCxnSpPr/>
      </xdr:nvCxnSpPr>
      <xdr:spPr>
        <a:xfrm flipH="1">
          <a:off x="8267466" y="95413734"/>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46795</xdr:colOff>
      <xdr:row>626</xdr:row>
      <xdr:rowOff>8712</xdr:rowOff>
    </xdr:from>
    <xdr:to>
      <xdr:col>3</xdr:col>
      <xdr:colOff>117804</xdr:colOff>
      <xdr:row>626</xdr:row>
      <xdr:rowOff>137533</xdr:rowOff>
    </xdr:to>
    <xdr:cxnSp macro="">
      <xdr:nvCxnSpPr>
        <xdr:cNvPr id="249" name="Conector recto 248"/>
        <xdr:cNvCxnSpPr/>
      </xdr:nvCxnSpPr>
      <xdr:spPr>
        <a:xfrm flipH="1">
          <a:off x="8465666" y="9541234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591880</xdr:colOff>
      <xdr:row>626</xdr:row>
      <xdr:rowOff>1857</xdr:rowOff>
    </xdr:from>
    <xdr:to>
      <xdr:col>2</xdr:col>
      <xdr:colOff>662889</xdr:colOff>
      <xdr:row>626</xdr:row>
      <xdr:rowOff>130678</xdr:rowOff>
    </xdr:to>
    <xdr:cxnSp macro="">
      <xdr:nvCxnSpPr>
        <xdr:cNvPr id="250" name="Conector recto 249"/>
        <xdr:cNvCxnSpPr/>
      </xdr:nvCxnSpPr>
      <xdr:spPr>
        <a:xfrm flipH="1">
          <a:off x="8160670" y="9540548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606139</xdr:colOff>
      <xdr:row>626</xdr:row>
      <xdr:rowOff>4330</xdr:rowOff>
    </xdr:from>
    <xdr:to>
      <xdr:col>3</xdr:col>
      <xdr:colOff>255443</xdr:colOff>
      <xdr:row>626</xdr:row>
      <xdr:rowOff>8659</xdr:rowOff>
    </xdr:to>
    <xdr:cxnSp macro="">
      <xdr:nvCxnSpPr>
        <xdr:cNvPr id="251" name="Conector recto 250"/>
        <xdr:cNvCxnSpPr/>
      </xdr:nvCxnSpPr>
      <xdr:spPr>
        <a:xfrm flipH="1" flipV="1">
          <a:off x="8174929" y="95407959"/>
          <a:ext cx="499385"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784070</xdr:colOff>
      <xdr:row>626</xdr:row>
      <xdr:rowOff>8712</xdr:rowOff>
    </xdr:from>
    <xdr:to>
      <xdr:col>3</xdr:col>
      <xdr:colOff>7121</xdr:colOff>
      <xdr:row>626</xdr:row>
      <xdr:rowOff>137533</xdr:rowOff>
    </xdr:to>
    <xdr:cxnSp macro="">
      <xdr:nvCxnSpPr>
        <xdr:cNvPr id="252" name="Conector recto 251"/>
        <xdr:cNvCxnSpPr/>
      </xdr:nvCxnSpPr>
      <xdr:spPr>
        <a:xfrm flipH="1">
          <a:off x="8352860" y="95412341"/>
          <a:ext cx="73132"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689633</xdr:colOff>
      <xdr:row>626</xdr:row>
      <xdr:rowOff>10105</xdr:rowOff>
    </xdr:from>
    <xdr:to>
      <xdr:col>2</xdr:col>
      <xdr:colOff>760642</xdr:colOff>
      <xdr:row>626</xdr:row>
      <xdr:rowOff>138926</xdr:rowOff>
    </xdr:to>
    <xdr:cxnSp macro="">
      <xdr:nvCxnSpPr>
        <xdr:cNvPr id="253" name="Conector recto 252"/>
        <xdr:cNvCxnSpPr/>
      </xdr:nvCxnSpPr>
      <xdr:spPr>
        <a:xfrm flipH="1">
          <a:off x="8258423" y="95413734"/>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37752</xdr:colOff>
      <xdr:row>626</xdr:row>
      <xdr:rowOff>8712</xdr:rowOff>
    </xdr:from>
    <xdr:to>
      <xdr:col>3</xdr:col>
      <xdr:colOff>108761</xdr:colOff>
      <xdr:row>626</xdr:row>
      <xdr:rowOff>137533</xdr:rowOff>
    </xdr:to>
    <xdr:cxnSp macro="">
      <xdr:nvCxnSpPr>
        <xdr:cNvPr id="254" name="Conector recto 253"/>
        <xdr:cNvCxnSpPr/>
      </xdr:nvCxnSpPr>
      <xdr:spPr>
        <a:xfrm flipH="1">
          <a:off x="8456623" y="9541234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595320</xdr:colOff>
      <xdr:row>626</xdr:row>
      <xdr:rowOff>0</xdr:rowOff>
    </xdr:from>
    <xdr:to>
      <xdr:col>5</xdr:col>
      <xdr:colOff>666329</xdr:colOff>
      <xdr:row>626</xdr:row>
      <xdr:rowOff>128821</xdr:rowOff>
    </xdr:to>
    <xdr:cxnSp macro="">
      <xdr:nvCxnSpPr>
        <xdr:cNvPr id="255" name="Conector recto 254"/>
        <xdr:cNvCxnSpPr/>
      </xdr:nvCxnSpPr>
      <xdr:spPr>
        <a:xfrm flipH="1">
          <a:off x="10714352" y="9540362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609579</xdr:colOff>
      <xdr:row>626</xdr:row>
      <xdr:rowOff>2473</xdr:rowOff>
    </xdr:from>
    <xdr:to>
      <xdr:col>6</xdr:col>
      <xdr:colOff>258884</xdr:colOff>
      <xdr:row>626</xdr:row>
      <xdr:rowOff>6802</xdr:rowOff>
    </xdr:to>
    <xdr:cxnSp macro="">
      <xdr:nvCxnSpPr>
        <xdr:cNvPr id="256" name="Conector recto 255"/>
        <xdr:cNvCxnSpPr/>
      </xdr:nvCxnSpPr>
      <xdr:spPr>
        <a:xfrm flipH="1" flipV="1">
          <a:off x="10728611" y="95406102"/>
          <a:ext cx="499386"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787510</xdr:colOff>
      <xdr:row>626</xdr:row>
      <xdr:rowOff>6855</xdr:rowOff>
    </xdr:from>
    <xdr:to>
      <xdr:col>6</xdr:col>
      <xdr:colOff>10562</xdr:colOff>
      <xdr:row>626</xdr:row>
      <xdr:rowOff>135676</xdr:rowOff>
    </xdr:to>
    <xdr:cxnSp macro="">
      <xdr:nvCxnSpPr>
        <xdr:cNvPr id="257" name="Conector recto 256"/>
        <xdr:cNvCxnSpPr/>
      </xdr:nvCxnSpPr>
      <xdr:spPr>
        <a:xfrm flipH="1">
          <a:off x="10906542" y="95410484"/>
          <a:ext cx="73133"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693073</xdr:colOff>
      <xdr:row>626</xdr:row>
      <xdr:rowOff>8248</xdr:rowOff>
    </xdr:from>
    <xdr:to>
      <xdr:col>5</xdr:col>
      <xdr:colOff>764082</xdr:colOff>
      <xdr:row>626</xdr:row>
      <xdr:rowOff>137069</xdr:rowOff>
    </xdr:to>
    <xdr:cxnSp macro="">
      <xdr:nvCxnSpPr>
        <xdr:cNvPr id="258" name="Conector recto 257"/>
        <xdr:cNvCxnSpPr/>
      </xdr:nvCxnSpPr>
      <xdr:spPr>
        <a:xfrm flipH="1">
          <a:off x="10812105" y="9541187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41193</xdr:colOff>
      <xdr:row>626</xdr:row>
      <xdr:rowOff>6855</xdr:rowOff>
    </xdr:from>
    <xdr:to>
      <xdr:col>6</xdr:col>
      <xdr:colOff>112202</xdr:colOff>
      <xdr:row>626</xdr:row>
      <xdr:rowOff>135676</xdr:rowOff>
    </xdr:to>
    <xdr:cxnSp macro="">
      <xdr:nvCxnSpPr>
        <xdr:cNvPr id="259" name="Conector recto 258"/>
        <xdr:cNvCxnSpPr/>
      </xdr:nvCxnSpPr>
      <xdr:spPr>
        <a:xfrm flipH="1">
          <a:off x="11010306" y="95410484"/>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142831</xdr:colOff>
      <xdr:row>626</xdr:row>
      <xdr:rowOff>9759</xdr:rowOff>
    </xdr:from>
    <xdr:to>
      <xdr:col>6</xdr:col>
      <xdr:colOff>213840</xdr:colOff>
      <xdr:row>626</xdr:row>
      <xdr:rowOff>138580</xdr:rowOff>
    </xdr:to>
    <xdr:cxnSp macro="">
      <xdr:nvCxnSpPr>
        <xdr:cNvPr id="260" name="Conector recto 259"/>
        <xdr:cNvCxnSpPr/>
      </xdr:nvCxnSpPr>
      <xdr:spPr>
        <a:xfrm flipH="1">
          <a:off x="11111944" y="9541338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489390</xdr:colOff>
      <xdr:row>617</xdr:row>
      <xdr:rowOff>194597</xdr:rowOff>
    </xdr:from>
    <xdr:to>
      <xdr:col>2</xdr:col>
      <xdr:colOff>835310</xdr:colOff>
      <xdr:row>625</xdr:row>
      <xdr:rowOff>174112</xdr:rowOff>
    </xdr:to>
    <xdr:sp macro="" textlink="">
      <xdr:nvSpPr>
        <xdr:cNvPr id="261" name="Rectángulo 260"/>
        <xdr:cNvSpPr/>
      </xdr:nvSpPr>
      <xdr:spPr>
        <a:xfrm>
          <a:off x="1253187" y="115932333"/>
          <a:ext cx="345920" cy="1507109"/>
        </a:xfrm>
        <a:prstGeom prst="rect">
          <a:avLst/>
        </a:prstGeom>
        <a:noFill/>
        <a:ln w="28575">
          <a:solidFill>
            <a:srgbClr val="EF603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658679</xdr:colOff>
      <xdr:row>608</xdr:row>
      <xdr:rowOff>195313</xdr:rowOff>
    </xdr:from>
    <xdr:to>
      <xdr:col>3</xdr:col>
      <xdr:colOff>5551</xdr:colOff>
      <xdr:row>617</xdr:row>
      <xdr:rowOff>184354</xdr:rowOff>
    </xdr:to>
    <xdr:sp macro="" textlink="">
      <xdr:nvSpPr>
        <xdr:cNvPr id="262" name="Rectángulo 261"/>
        <xdr:cNvSpPr/>
      </xdr:nvSpPr>
      <xdr:spPr>
        <a:xfrm>
          <a:off x="1420679" y="115247788"/>
          <a:ext cx="194597" cy="1741641"/>
        </a:xfrm>
        <a:prstGeom prst="rect">
          <a:avLst/>
        </a:prstGeom>
        <a:noFill/>
        <a:ln w="28575">
          <a:solidFill>
            <a:srgbClr val="EF603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535781</xdr:colOff>
      <xdr:row>618</xdr:row>
      <xdr:rowOff>2373</xdr:rowOff>
    </xdr:from>
    <xdr:to>
      <xdr:col>5</xdr:col>
      <xdr:colOff>844209</xdr:colOff>
      <xdr:row>626</xdr:row>
      <xdr:rowOff>3428</xdr:rowOff>
    </xdr:to>
    <xdr:sp macro="" textlink="">
      <xdr:nvSpPr>
        <xdr:cNvPr id="265" name="Rectángulo 264"/>
        <xdr:cNvSpPr/>
      </xdr:nvSpPr>
      <xdr:spPr>
        <a:xfrm>
          <a:off x="4702969" y="96085811"/>
          <a:ext cx="308428" cy="1489336"/>
        </a:xfrm>
        <a:prstGeom prst="rect">
          <a:avLst/>
        </a:prstGeom>
        <a:noFill/>
        <a:ln w="28575">
          <a:solidFill>
            <a:srgbClr val="EF603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476250</xdr:colOff>
      <xdr:row>609</xdr:row>
      <xdr:rowOff>3619</xdr:rowOff>
    </xdr:from>
    <xdr:to>
      <xdr:col>5</xdr:col>
      <xdr:colOff>835272</xdr:colOff>
      <xdr:row>617</xdr:row>
      <xdr:rowOff>198515</xdr:rowOff>
    </xdr:to>
    <xdr:sp macro="" textlink="">
      <xdr:nvSpPr>
        <xdr:cNvPr id="266" name="Rectángulo 265"/>
        <xdr:cNvSpPr/>
      </xdr:nvSpPr>
      <xdr:spPr>
        <a:xfrm>
          <a:off x="4643438" y="94403173"/>
          <a:ext cx="359022" cy="1674672"/>
        </a:xfrm>
        <a:prstGeom prst="rect">
          <a:avLst/>
        </a:prstGeom>
        <a:noFill/>
        <a:ln w="28575">
          <a:solidFill>
            <a:srgbClr val="EF603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10115</xdr:colOff>
      <xdr:row>606</xdr:row>
      <xdr:rowOff>170869</xdr:rowOff>
    </xdr:from>
    <xdr:to>
      <xdr:col>3</xdr:col>
      <xdr:colOff>10902</xdr:colOff>
      <xdr:row>608</xdr:row>
      <xdr:rowOff>191678</xdr:rowOff>
    </xdr:to>
    <xdr:cxnSp macro="">
      <xdr:nvCxnSpPr>
        <xdr:cNvPr id="9" name="Conector recto 8"/>
        <xdr:cNvCxnSpPr/>
      </xdr:nvCxnSpPr>
      <xdr:spPr>
        <a:xfrm flipV="1">
          <a:off x="2464075" y="94828283"/>
          <a:ext cx="787" cy="384359"/>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831829</xdr:colOff>
      <xdr:row>609</xdr:row>
      <xdr:rowOff>1</xdr:rowOff>
    </xdr:from>
    <xdr:to>
      <xdr:col>5</xdr:col>
      <xdr:colOff>837434</xdr:colOff>
      <xdr:row>611</xdr:row>
      <xdr:rowOff>124656</xdr:rowOff>
    </xdr:to>
    <xdr:cxnSp macro="">
      <xdr:nvCxnSpPr>
        <xdr:cNvPr id="267" name="Conector recto 266"/>
        <xdr:cNvCxnSpPr/>
      </xdr:nvCxnSpPr>
      <xdr:spPr>
        <a:xfrm flipH="1" flipV="1">
          <a:off x="4980638" y="95937207"/>
          <a:ext cx="5605" cy="517801"/>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7271</xdr:colOff>
      <xdr:row>606</xdr:row>
      <xdr:rowOff>174504</xdr:rowOff>
    </xdr:from>
    <xdr:to>
      <xdr:col>6</xdr:col>
      <xdr:colOff>0</xdr:colOff>
      <xdr:row>611</xdr:row>
      <xdr:rowOff>121460</xdr:rowOff>
    </xdr:to>
    <xdr:cxnSp macro="">
      <xdr:nvCxnSpPr>
        <xdr:cNvPr id="13" name="Conector recto 12"/>
        <xdr:cNvCxnSpPr/>
      </xdr:nvCxnSpPr>
      <xdr:spPr>
        <a:xfrm>
          <a:off x="2462036" y="95545964"/>
          <a:ext cx="2533795" cy="90584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2844</xdr:colOff>
      <xdr:row>615</xdr:row>
      <xdr:rowOff>167239</xdr:rowOff>
    </xdr:from>
    <xdr:to>
      <xdr:col>3</xdr:col>
      <xdr:colOff>3631</xdr:colOff>
      <xdr:row>617</xdr:row>
      <xdr:rowOff>188049</xdr:rowOff>
    </xdr:to>
    <xdr:cxnSp macro="">
      <xdr:nvCxnSpPr>
        <xdr:cNvPr id="268" name="Conector recto 267"/>
        <xdr:cNvCxnSpPr/>
      </xdr:nvCxnSpPr>
      <xdr:spPr>
        <a:xfrm flipV="1">
          <a:off x="2456804" y="96518794"/>
          <a:ext cx="787" cy="384360"/>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840587</xdr:colOff>
      <xdr:row>617</xdr:row>
      <xdr:rowOff>196322</xdr:rowOff>
    </xdr:from>
    <xdr:to>
      <xdr:col>5</xdr:col>
      <xdr:colOff>844209</xdr:colOff>
      <xdr:row>621</xdr:row>
      <xdr:rowOff>175501</xdr:rowOff>
    </xdr:to>
    <xdr:cxnSp macro="">
      <xdr:nvCxnSpPr>
        <xdr:cNvPr id="269" name="Conector recto 268"/>
        <xdr:cNvCxnSpPr>
          <a:stCxn id="265" idx="3"/>
        </xdr:cNvCxnSpPr>
      </xdr:nvCxnSpPr>
      <xdr:spPr>
        <a:xfrm flipH="1" flipV="1">
          <a:off x="4989396" y="97638990"/>
          <a:ext cx="3622" cy="765471"/>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615</xdr:row>
      <xdr:rowOff>170874</xdr:rowOff>
    </xdr:from>
    <xdr:to>
      <xdr:col>5</xdr:col>
      <xdr:colOff>844209</xdr:colOff>
      <xdr:row>621</xdr:row>
      <xdr:rowOff>175501</xdr:rowOff>
    </xdr:to>
    <xdr:cxnSp macro="">
      <xdr:nvCxnSpPr>
        <xdr:cNvPr id="270" name="Conector recto 269"/>
        <xdr:cNvCxnSpPr>
          <a:endCxn id="265" idx="3"/>
        </xdr:cNvCxnSpPr>
      </xdr:nvCxnSpPr>
      <xdr:spPr>
        <a:xfrm>
          <a:off x="2454765" y="97249163"/>
          <a:ext cx="2538253" cy="115529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139390</xdr:colOff>
      <xdr:row>625</xdr:row>
      <xdr:rowOff>11616</xdr:rowOff>
    </xdr:from>
    <xdr:to>
      <xdr:col>13</xdr:col>
      <xdr:colOff>210399</xdr:colOff>
      <xdr:row>625</xdr:row>
      <xdr:rowOff>140437</xdr:rowOff>
    </xdr:to>
    <xdr:cxnSp macro="">
      <xdr:nvCxnSpPr>
        <xdr:cNvPr id="271" name="Conector recto 270"/>
        <xdr:cNvCxnSpPr/>
      </xdr:nvCxnSpPr>
      <xdr:spPr>
        <a:xfrm flipH="1">
          <a:off x="2600907" y="99917094"/>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600923</xdr:colOff>
      <xdr:row>625</xdr:row>
      <xdr:rowOff>1857</xdr:rowOff>
    </xdr:from>
    <xdr:to>
      <xdr:col>12</xdr:col>
      <xdr:colOff>671932</xdr:colOff>
      <xdr:row>625</xdr:row>
      <xdr:rowOff>130678</xdr:rowOff>
    </xdr:to>
    <xdr:cxnSp macro="">
      <xdr:nvCxnSpPr>
        <xdr:cNvPr id="272" name="Conector recto 271"/>
        <xdr:cNvCxnSpPr/>
      </xdr:nvCxnSpPr>
      <xdr:spPr>
        <a:xfrm flipH="1">
          <a:off x="2216962" y="9990733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615182</xdr:colOff>
      <xdr:row>625</xdr:row>
      <xdr:rowOff>4330</xdr:rowOff>
    </xdr:from>
    <xdr:to>
      <xdr:col>13</xdr:col>
      <xdr:colOff>264486</xdr:colOff>
      <xdr:row>625</xdr:row>
      <xdr:rowOff>8659</xdr:rowOff>
    </xdr:to>
    <xdr:cxnSp macro="">
      <xdr:nvCxnSpPr>
        <xdr:cNvPr id="273" name="Conector recto 272"/>
        <xdr:cNvCxnSpPr/>
      </xdr:nvCxnSpPr>
      <xdr:spPr>
        <a:xfrm flipH="1" flipV="1">
          <a:off x="2231221" y="99909808"/>
          <a:ext cx="49478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793113</xdr:colOff>
      <xdr:row>625</xdr:row>
      <xdr:rowOff>8712</xdr:rowOff>
    </xdr:from>
    <xdr:to>
      <xdr:col>13</xdr:col>
      <xdr:colOff>16164</xdr:colOff>
      <xdr:row>625</xdr:row>
      <xdr:rowOff>137533</xdr:rowOff>
    </xdr:to>
    <xdr:cxnSp macro="">
      <xdr:nvCxnSpPr>
        <xdr:cNvPr id="274" name="Conector recto 273"/>
        <xdr:cNvCxnSpPr/>
      </xdr:nvCxnSpPr>
      <xdr:spPr>
        <a:xfrm flipH="1">
          <a:off x="2409152" y="99914190"/>
          <a:ext cx="6852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698676</xdr:colOff>
      <xdr:row>625</xdr:row>
      <xdr:rowOff>10105</xdr:rowOff>
    </xdr:from>
    <xdr:to>
      <xdr:col>12</xdr:col>
      <xdr:colOff>769685</xdr:colOff>
      <xdr:row>625</xdr:row>
      <xdr:rowOff>138926</xdr:rowOff>
    </xdr:to>
    <xdr:cxnSp macro="">
      <xdr:nvCxnSpPr>
        <xdr:cNvPr id="275" name="Conector recto 274"/>
        <xdr:cNvCxnSpPr/>
      </xdr:nvCxnSpPr>
      <xdr:spPr>
        <a:xfrm flipH="1">
          <a:off x="2314715" y="9991558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46795</xdr:colOff>
      <xdr:row>625</xdr:row>
      <xdr:rowOff>8712</xdr:rowOff>
    </xdr:from>
    <xdr:to>
      <xdr:col>13</xdr:col>
      <xdr:colOff>117804</xdr:colOff>
      <xdr:row>625</xdr:row>
      <xdr:rowOff>137533</xdr:rowOff>
    </xdr:to>
    <xdr:cxnSp macro="">
      <xdr:nvCxnSpPr>
        <xdr:cNvPr id="276" name="Conector recto 275"/>
        <xdr:cNvCxnSpPr/>
      </xdr:nvCxnSpPr>
      <xdr:spPr>
        <a:xfrm flipH="1">
          <a:off x="2508312" y="9991419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591880</xdr:colOff>
      <xdr:row>625</xdr:row>
      <xdr:rowOff>1857</xdr:rowOff>
    </xdr:from>
    <xdr:to>
      <xdr:col>12</xdr:col>
      <xdr:colOff>662889</xdr:colOff>
      <xdr:row>625</xdr:row>
      <xdr:rowOff>130678</xdr:rowOff>
    </xdr:to>
    <xdr:cxnSp macro="">
      <xdr:nvCxnSpPr>
        <xdr:cNvPr id="277" name="Conector recto 276"/>
        <xdr:cNvCxnSpPr/>
      </xdr:nvCxnSpPr>
      <xdr:spPr>
        <a:xfrm flipH="1">
          <a:off x="2207919" y="9990733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606139</xdr:colOff>
      <xdr:row>625</xdr:row>
      <xdr:rowOff>4330</xdr:rowOff>
    </xdr:from>
    <xdr:to>
      <xdr:col>13</xdr:col>
      <xdr:colOff>255443</xdr:colOff>
      <xdr:row>625</xdr:row>
      <xdr:rowOff>8659</xdr:rowOff>
    </xdr:to>
    <xdr:cxnSp macro="">
      <xdr:nvCxnSpPr>
        <xdr:cNvPr id="278" name="Conector recto 277"/>
        <xdr:cNvCxnSpPr/>
      </xdr:nvCxnSpPr>
      <xdr:spPr>
        <a:xfrm flipH="1" flipV="1">
          <a:off x="2222178" y="99909808"/>
          <a:ext cx="49478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784070</xdr:colOff>
      <xdr:row>625</xdr:row>
      <xdr:rowOff>8712</xdr:rowOff>
    </xdr:from>
    <xdr:to>
      <xdr:col>13</xdr:col>
      <xdr:colOff>7121</xdr:colOff>
      <xdr:row>625</xdr:row>
      <xdr:rowOff>137533</xdr:rowOff>
    </xdr:to>
    <xdr:cxnSp macro="">
      <xdr:nvCxnSpPr>
        <xdr:cNvPr id="279" name="Conector recto 278"/>
        <xdr:cNvCxnSpPr/>
      </xdr:nvCxnSpPr>
      <xdr:spPr>
        <a:xfrm flipH="1">
          <a:off x="2400109" y="99914190"/>
          <a:ext cx="6852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689633</xdr:colOff>
      <xdr:row>625</xdr:row>
      <xdr:rowOff>10105</xdr:rowOff>
    </xdr:from>
    <xdr:to>
      <xdr:col>12</xdr:col>
      <xdr:colOff>760642</xdr:colOff>
      <xdr:row>625</xdr:row>
      <xdr:rowOff>138926</xdr:rowOff>
    </xdr:to>
    <xdr:cxnSp macro="">
      <xdr:nvCxnSpPr>
        <xdr:cNvPr id="280" name="Conector recto 279"/>
        <xdr:cNvCxnSpPr/>
      </xdr:nvCxnSpPr>
      <xdr:spPr>
        <a:xfrm flipH="1">
          <a:off x="2305672" y="9991558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37752</xdr:colOff>
      <xdr:row>625</xdr:row>
      <xdr:rowOff>8712</xdr:rowOff>
    </xdr:from>
    <xdr:to>
      <xdr:col>13</xdr:col>
      <xdr:colOff>108761</xdr:colOff>
      <xdr:row>625</xdr:row>
      <xdr:rowOff>137533</xdr:rowOff>
    </xdr:to>
    <xdr:cxnSp macro="">
      <xdr:nvCxnSpPr>
        <xdr:cNvPr id="281" name="Conector recto 280"/>
        <xdr:cNvCxnSpPr/>
      </xdr:nvCxnSpPr>
      <xdr:spPr>
        <a:xfrm flipH="1">
          <a:off x="2499269" y="9991419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595320</xdr:colOff>
      <xdr:row>625</xdr:row>
      <xdr:rowOff>0</xdr:rowOff>
    </xdr:from>
    <xdr:to>
      <xdr:col>15</xdr:col>
      <xdr:colOff>666329</xdr:colOff>
      <xdr:row>625</xdr:row>
      <xdr:rowOff>128821</xdr:rowOff>
    </xdr:to>
    <xdr:cxnSp macro="">
      <xdr:nvCxnSpPr>
        <xdr:cNvPr id="282" name="Conector recto 281"/>
        <xdr:cNvCxnSpPr/>
      </xdr:nvCxnSpPr>
      <xdr:spPr>
        <a:xfrm flipH="1">
          <a:off x="4747792" y="9990547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609579</xdr:colOff>
      <xdr:row>625</xdr:row>
      <xdr:rowOff>2473</xdr:rowOff>
    </xdr:from>
    <xdr:to>
      <xdr:col>16</xdr:col>
      <xdr:colOff>258884</xdr:colOff>
      <xdr:row>625</xdr:row>
      <xdr:rowOff>6802</xdr:rowOff>
    </xdr:to>
    <xdr:cxnSp macro="">
      <xdr:nvCxnSpPr>
        <xdr:cNvPr id="283" name="Conector recto 282"/>
        <xdr:cNvCxnSpPr/>
      </xdr:nvCxnSpPr>
      <xdr:spPr>
        <a:xfrm flipH="1" flipV="1">
          <a:off x="4762051" y="99907951"/>
          <a:ext cx="49478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787510</xdr:colOff>
      <xdr:row>625</xdr:row>
      <xdr:rowOff>6855</xdr:rowOff>
    </xdr:from>
    <xdr:to>
      <xdr:col>16</xdr:col>
      <xdr:colOff>10562</xdr:colOff>
      <xdr:row>625</xdr:row>
      <xdr:rowOff>135676</xdr:rowOff>
    </xdr:to>
    <xdr:cxnSp macro="">
      <xdr:nvCxnSpPr>
        <xdr:cNvPr id="284" name="Conector recto 283"/>
        <xdr:cNvCxnSpPr/>
      </xdr:nvCxnSpPr>
      <xdr:spPr>
        <a:xfrm flipH="1">
          <a:off x="4939982" y="99912333"/>
          <a:ext cx="6852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693073</xdr:colOff>
      <xdr:row>625</xdr:row>
      <xdr:rowOff>8248</xdr:rowOff>
    </xdr:from>
    <xdr:to>
      <xdr:col>15</xdr:col>
      <xdr:colOff>764082</xdr:colOff>
      <xdr:row>625</xdr:row>
      <xdr:rowOff>137069</xdr:rowOff>
    </xdr:to>
    <xdr:cxnSp macro="">
      <xdr:nvCxnSpPr>
        <xdr:cNvPr id="285" name="Conector recto 284"/>
        <xdr:cNvCxnSpPr/>
      </xdr:nvCxnSpPr>
      <xdr:spPr>
        <a:xfrm flipH="1">
          <a:off x="4845545" y="9991372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41193</xdr:colOff>
      <xdr:row>625</xdr:row>
      <xdr:rowOff>6855</xdr:rowOff>
    </xdr:from>
    <xdr:to>
      <xdr:col>16</xdr:col>
      <xdr:colOff>112202</xdr:colOff>
      <xdr:row>625</xdr:row>
      <xdr:rowOff>135676</xdr:rowOff>
    </xdr:to>
    <xdr:cxnSp macro="">
      <xdr:nvCxnSpPr>
        <xdr:cNvPr id="286" name="Conector recto 285"/>
        <xdr:cNvCxnSpPr/>
      </xdr:nvCxnSpPr>
      <xdr:spPr>
        <a:xfrm flipH="1">
          <a:off x="5039142" y="9991233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142831</xdr:colOff>
      <xdr:row>625</xdr:row>
      <xdr:rowOff>9759</xdr:rowOff>
    </xdr:from>
    <xdr:to>
      <xdr:col>16</xdr:col>
      <xdr:colOff>213840</xdr:colOff>
      <xdr:row>625</xdr:row>
      <xdr:rowOff>138580</xdr:rowOff>
    </xdr:to>
    <xdr:cxnSp macro="">
      <xdr:nvCxnSpPr>
        <xdr:cNvPr id="287" name="Conector recto 286"/>
        <xdr:cNvCxnSpPr/>
      </xdr:nvCxnSpPr>
      <xdr:spPr>
        <a:xfrm flipH="1">
          <a:off x="5140780" y="9991523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562282</xdr:colOff>
      <xdr:row>607</xdr:row>
      <xdr:rowOff>181282</xdr:rowOff>
    </xdr:from>
    <xdr:to>
      <xdr:col>13</xdr:col>
      <xdr:colOff>10115</xdr:colOff>
      <xdr:row>608</xdr:row>
      <xdr:rowOff>216</xdr:rowOff>
    </xdr:to>
    <xdr:cxnSp macro="">
      <xdr:nvCxnSpPr>
        <xdr:cNvPr id="292" name="Conector recto 291"/>
        <xdr:cNvCxnSpPr/>
      </xdr:nvCxnSpPr>
      <xdr:spPr>
        <a:xfrm flipH="1" flipV="1">
          <a:off x="8108540" y="95526532"/>
          <a:ext cx="295865" cy="216"/>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841866</xdr:colOff>
      <xdr:row>606</xdr:row>
      <xdr:rowOff>174468</xdr:rowOff>
    </xdr:from>
    <xdr:to>
      <xdr:col>12</xdr:col>
      <xdr:colOff>843242</xdr:colOff>
      <xdr:row>608</xdr:row>
      <xdr:rowOff>0</xdr:rowOff>
    </xdr:to>
    <xdr:cxnSp macro="">
      <xdr:nvCxnSpPr>
        <xdr:cNvPr id="293" name="Conector recto 292"/>
        <xdr:cNvCxnSpPr/>
      </xdr:nvCxnSpPr>
      <xdr:spPr>
        <a:xfrm flipH="1" flipV="1">
          <a:off x="8394631" y="95508512"/>
          <a:ext cx="1376" cy="198128"/>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556137</xdr:colOff>
      <xdr:row>607</xdr:row>
      <xdr:rowOff>178210</xdr:rowOff>
    </xdr:from>
    <xdr:to>
      <xdr:col>13</xdr:col>
      <xdr:colOff>181938</xdr:colOff>
      <xdr:row>616</xdr:row>
      <xdr:rowOff>181938</xdr:rowOff>
    </xdr:to>
    <xdr:cxnSp macro="">
      <xdr:nvCxnSpPr>
        <xdr:cNvPr id="294" name="Conector recto 293"/>
        <xdr:cNvCxnSpPr/>
      </xdr:nvCxnSpPr>
      <xdr:spPr>
        <a:xfrm>
          <a:off x="8102395" y="95523460"/>
          <a:ext cx="473833" cy="1727446"/>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2844</xdr:colOff>
      <xdr:row>616</xdr:row>
      <xdr:rowOff>187207</xdr:rowOff>
    </xdr:from>
    <xdr:to>
      <xdr:col>13</xdr:col>
      <xdr:colOff>384073</xdr:colOff>
      <xdr:row>616</xdr:row>
      <xdr:rowOff>190902</xdr:rowOff>
    </xdr:to>
    <xdr:cxnSp macro="">
      <xdr:nvCxnSpPr>
        <xdr:cNvPr id="295" name="Conector recto 294"/>
        <xdr:cNvCxnSpPr/>
      </xdr:nvCxnSpPr>
      <xdr:spPr>
        <a:xfrm flipV="1">
          <a:off x="8389977" y="96994288"/>
          <a:ext cx="381229" cy="3695"/>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351906</xdr:colOff>
      <xdr:row>624</xdr:row>
      <xdr:rowOff>173797</xdr:rowOff>
    </xdr:from>
    <xdr:to>
      <xdr:col>13</xdr:col>
      <xdr:colOff>6145</xdr:colOff>
      <xdr:row>624</xdr:row>
      <xdr:rowOff>174917</xdr:rowOff>
    </xdr:to>
    <xdr:cxnSp macro="">
      <xdr:nvCxnSpPr>
        <xdr:cNvPr id="296" name="Conector recto 295"/>
        <xdr:cNvCxnSpPr/>
      </xdr:nvCxnSpPr>
      <xdr:spPr>
        <a:xfrm>
          <a:off x="7892056" y="98532255"/>
          <a:ext cx="501222" cy="1120"/>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350275</xdr:colOff>
      <xdr:row>616</xdr:row>
      <xdr:rowOff>187207</xdr:rowOff>
    </xdr:from>
    <xdr:to>
      <xdr:col>13</xdr:col>
      <xdr:colOff>374855</xdr:colOff>
      <xdr:row>624</xdr:row>
      <xdr:rowOff>177989</xdr:rowOff>
    </xdr:to>
    <xdr:cxnSp macro="">
      <xdr:nvCxnSpPr>
        <xdr:cNvPr id="297" name="Conector recto 296"/>
        <xdr:cNvCxnSpPr/>
      </xdr:nvCxnSpPr>
      <xdr:spPr>
        <a:xfrm flipH="1">
          <a:off x="7890425" y="96994288"/>
          <a:ext cx="871563" cy="1542159"/>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840518</xdr:colOff>
      <xdr:row>616</xdr:row>
      <xdr:rowOff>193164</xdr:rowOff>
    </xdr:from>
    <xdr:to>
      <xdr:col>16</xdr:col>
      <xdr:colOff>506224</xdr:colOff>
      <xdr:row>616</xdr:row>
      <xdr:rowOff>194192</xdr:rowOff>
    </xdr:to>
    <xdr:cxnSp macro="">
      <xdr:nvCxnSpPr>
        <xdr:cNvPr id="298" name="Conector recto 297"/>
        <xdr:cNvCxnSpPr/>
      </xdr:nvCxnSpPr>
      <xdr:spPr>
        <a:xfrm flipV="1">
          <a:off x="10945011" y="96848601"/>
          <a:ext cx="514963" cy="102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344102</xdr:colOff>
      <xdr:row>624</xdr:row>
      <xdr:rowOff>177085</xdr:rowOff>
    </xdr:from>
    <xdr:to>
      <xdr:col>15</xdr:col>
      <xdr:colOff>843819</xdr:colOff>
      <xdr:row>624</xdr:row>
      <xdr:rowOff>178205</xdr:rowOff>
    </xdr:to>
    <xdr:cxnSp macro="">
      <xdr:nvCxnSpPr>
        <xdr:cNvPr id="299" name="Conector recto 298"/>
        <xdr:cNvCxnSpPr/>
      </xdr:nvCxnSpPr>
      <xdr:spPr>
        <a:xfrm>
          <a:off x="10425202" y="98535543"/>
          <a:ext cx="499717" cy="1120"/>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352291</xdr:colOff>
      <xdr:row>617</xdr:row>
      <xdr:rowOff>978</xdr:rowOff>
    </xdr:from>
    <xdr:to>
      <xdr:col>16</xdr:col>
      <xdr:colOff>506053</xdr:colOff>
      <xdr:row>624</xdr:row>
      <xdr:rowOff>181277</xdr:rowOff>
    </xdr:to>
    <xdr:cxnSp macro="">
      <xdr:nvCxnSpPr>
        <xdr:cNvPr id="300" name="Conector recto 299"/>
        <xdr:cNvCxnSpPr/>
      </xdr:nvCxnSpPr>
      <xdr:spPr>
        <a:xfrm flipH="1">
          <a:off x="12123522" y="117116745"/>
          <a:ext cx="1000701" cy="1535402"/>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495300</xdr:colOff>
      <xdr:row>608</xdr:row>
      <xdr:rowOff>9922</xdr:rowOff>
    </xdr:from>
    <xdr:to>
      <xdr:col>16</xdr:col>
      <xdr:colOff>441497</xdr:colOff>
      <xdr:row>616</xdr:row>
      <xdr:rowOff>190500</xdr:rowOff>
    </xdr:to>
    <xdr:cxnSp macro="">
      <xdr:nvCxnSpPr>
        <xdr:cNvPr id="301" name="Conector recto 300"/>
        <xdr:cNvCxnSpPr/>
      </xdr:nvCxnSpPr>
      <xdr:spPr>
        <a:xfrm flipH="1">
          <a:off x="10607040" y="96006682"/>
          <a:ext cx="795827" cy="172743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xdr:colOff>
      <xdr:row>608</xdr:row>
      <xdr:rowOff>4451</xdr:rowOff>
    </xdr:from>
    <xdr:to>
      <xdr:col>16</xdr:col>
      <xdr:colOff>449122</xdr:colOff>
      <xdr:row>608</xdr:row>
      <xdr:rowOff>6028</xdr:rowOff>
    </xdr:to>
    <xdr:cxnSp macro="">
      <xdr:nvCxnSpPr>
        <xdr:cNvPr id="303" name="Conector recto 302"/>
        <xdr:cNvCxnSpPr/>
      </xdr:nvCxnSpPr>
      <xdr:spPr>
        <a:xfrm flipH="1" flipV="1">
          <a:off x="10926624" y="95353921"/>
          <a:ext cx="449120" cy="1577"/>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483870</xdr:colOff>
      <xdr:row>616</xdr:row>
      <xdr:rowOff>189834</xdr:rowOff>
    </xdr:from>
    <xdr:to>
      <xdr:col>16</xdr:col>
      <xdr:colOff>2079</xdr:colOff>
      <xdr:row>616</xdr:row>
      <xdr:rowOff>194310</xdr:rowOff>
    </xdr:to>
    <xdr:cxnSp macro="">
      <xdr:nvCxnSpPr>
        <xdr:cNvPr id="306" name="Conector recto 305"/>
        <xdr:cNvCxnSpPr/>
      </xdr:nvCxnSpPr>
      <xdr:spPr>
        <a:xfrm flipV="1">
          <a:off x="10595610" y="97733454"/>
          <a:ext cx="367839" cy="4476"/>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848845</xdr:colOff>
      <xdr:row>606</xdr:row>
      <xdr:rowOff>25213</xdr:rowOff>
    </xdr:from>
    <xdr:to>
      <xdr:col>16</xdr:col>
      <xdr:colOff>0</xdr:colOff>
      <xdr:row>609</xdr:row>
      <xdr:rowOff>19236</xdr:rowOff>
    </xdr:to>
    <xdr:sp macro="" textlink="">
      <xdr:nvSpPr>
        <xdr:cNvPr id="311" name="Forma libre 310"/>
        <xdr:cNvSpPr/>
      </xdr:nvSpPr>
      <xdr:spPr>
        <a:xfrm>
          <a:off x="8401610" y="95359257"/>
          <a:ext cx="2546537" cy="576729"/>
        </a:xfrm>
        <a:custGeom>
          <a:avLst/>
          <a:gdLst>
            <a:gd name="connsiteX0" fmla="*/ 0 w 2517322"/>
            <a:gd name="connsiteY0" fmla="*/ 161585 h 580530"/>
            <a:gd name="connsiteX1" fmla="*/ 799420 w 2517322"/>
            <a:gd name="connsiteY1" fmla="*/ 578303 h 580530"/>
            <a:gd name="connsiteX2" fmla="*/ 2517322 w 2517322"/>
            <a:gd name="connsiteY2" fmla="*/ 0 h 580530"/>
          </a:gdLst>
          <a:ahLst/>
          <a:cxnLst>
            <a:cxn ang="0">
              <a:pos x="connsiteX0" y="connsiteY0"/>
            </a:cxn>
            <a:cxn ang="0">
              <a:pos x="connsiteX1" y="connsiteY1"/>
            </a:cxn>
            <a:cxn ang="0">
              <a:pos x="connsiteX2" y="connsiteY2"/>
            </a:cxn>
          </a:cxnLst>
          <a:rect l="l" t="t" r="r" b="b"/>
          <a:pathLst>
            <a:path w="2517322" h="580530">
              <a:moveTo>
                <a:pt x="0" y="161585"/>
              </a:moveTo>
              <a:cubicBezTo>
                <a:pt x="189933" y="383409"/>
                <a:pt x="379866" y="605234"/>
                <a:pt x="799420" y="578303"/>
              </a:cubicBezTo>
              <a:cubicBezTo>
                <a:pt x="1218974" y="551372"/>
                <a:pt x="2177143" y="48192"/>
                <a:pt x="2517322" y="0"/>
              </a:cubicBezTo>
            </a:path>
          </a:pathLst>
        </a:cu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0</xdr:colOff>
      <xdr:row>606</xdr:row>
      <xdr:rowOff>25213</xdr:rowOff>
    </xdr:from>
    <xdr:to>
      <xdr:col>16</xdr:col>
      <xdr:colOff>1376</xdr:colOff>
      <xdr:row>608</xdr:row>
      <xdr:rowOff>16032</xdr:rowOff>
    </xdr:to>
    <xdr:cxnSp macro="">
      <xdr:nvCxnSpPr>
        <xdr:cNvPr id="313" name="Conector recto 312"/>
        <xdr:cNvCxnSpPr>
          <a:endCxn id="311" idx="2"/>
        </xdr:cNvCxnSpPr>
      </xdr:nvCxnSpPr>
      <xdr:spPr>
        <a:xfrm flipH="1" flipV="1">
          <a:off x="10948147" y="95359257"/>
          <a:ext cx="1376" cy="363415"/>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617</xdr:row>
      <xdr:rowOff>7537</xdr:rowOff>
    </xdr:from>
    <xdr:to>
      <xdr:col>13</xdr:col>
      <xdr:colOff>1376</xdr:colOff>
      <xdr:row>617</xdr:row>
      <xdr:rowOff>202158</xdr:rowOff>
    </xdr:to>
    <xdr:cxnSp macro="">
      <xdr:nvCxnSpPr>
        <xdr:cNvPr id="315" name="Conector recto 314"/>
        <xdr:cNvCxnSpPr/>
      </xdr:nvCxnSpPr>
      <xdr:spPr>
        <a:xfrm flipH="1" flipV="1">
          <a:off x="8396353" y="96552546"/>
          <a:ext cx="1376" cy="194621"/>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846603</xdr:colOff>
      <xdr:row>614</xdr:row>
      <xdr:rowOff>130342</xdr:rowOff>
    </xdr:from>
    <xdr:to>
      <xdr:col>16</xdr:col>
      <xdr:colOff>0</xdr:colOff>
      <xdr:row>616</xdr:row>
      <xdr:rowOff>182309</xdr:rowOff>
    </xdr:to>
    <xdr:cxnSp macro="">
      <xdr:nvCxnSpPr>
        <xdr:cNvPr id="317" name="Conector recto 316"/>
        <xdr:cNvCxnSpPr>
          <a:endCxn id="319" idx="2"/>
        </xdr:cNvCxnSpPr>
      </xdr:nvCxnSpPr>
      <xdr:spPr>
        <a:xfrm flipV="1">
          <a:off x="10929830" y="96652944"/>
          <a:ext cx="498" cy="434529"/>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3262</xdr:colOff>
      <xdr:row>614</xdr:row>
      <xdr:rowOff>130342</xdr:rowOff>
    </xdr:from>
    <xdr:to>
      <xdr:col>16</xdr:col>
      <xdr:colOff>0</xdr:colOff>
      <xdr:row>618</xdr:row>
      <xdr:rowOff>189177</xdr:rowOff>
    </xdr:to>
    <xdr:sp macro="" textlink="">
      <xdr:nvSpPr>
        <xdr:cNvPr id="319" name="Forma libre 318"/>
        <xdr:cNvSpPr/>
      </xdr:nvSpPr>
      <xdr:spPr>
        <a:xfrm>
          <a:off x="8435394" y="96743921"/>
          <a:ext cx="2553448" cy="850914"/>
        </a:xfrm>
        <a:custGeom>
          <a:avLst/>
          <a:gdLst>
            <a:gd name="connsiteX0" fmla="*/ 0 w 2547611"/>
            <a:gd name="connsiteY0" fmla="*/ 577372 h 782859"/>
            <a:gd name="connsiteX1" fmla="*/ 1056883 w 2547611"/>
            <a:gd name="connsiteY1" fmla="*/ 750257 h 782859"/>
            <a:gd name="connsiteX2" fmla="*/ 2547611 w 2547611"/>
            <a:gd name="connsiteY2" fmla="*/ 0 h 782859"/>
          </a:gdLst>
          <a:ahLst/>
          <a:cxnLst>
            <a:cxn ang="0">
              <a:pos x="connsiteX0" y="connsiteY0"/>
            </a:cxn>
            <a:cxn ang="0">
              <a:pos x="connsiteX1" y="connsiteY1"/>
            </a:cxn>
            <a:cxn ang="0">
              <a:pos x="connsiteX2" y="connsiteY2"/>
            </a:cxn>
          </a:cxnLst>
          <a:rect l="l" t="t" r="r" b="b"/>
          <a:pathLst>
            <a:path w="2547611" h="782859">
              <a:moveTo>
                <a:pt x="0" y="577372"/>
              </a:moveTo>
              <a:cubicBezTo>
                <a:pt x="316140" y="711929"/>
                <a:pt x="632281" y="846486"/>
                <a:pt x="1056883" y="750257"/>
              </a:cubicBezTo>
              <a:cubicBezTo>
                <a:pt x="1481485" y="654028"/>
                <a:pt x="2369289" y="78831"/>
                <a:pt x="2547611" y="0"/>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119592</xdr:colOff>
      <xdr:row>32</xdr:row>
      <xdr:rowOff>66673</xdr:rowOff>
    </xdr:from>
    <xdr:to>
      <xdr:col>12</xdr:col>
      <xdr:colOff>486365</xdr:colOff>
      <xdr:row>36</xdr:row>
      <xdr:rowOff>172399</xdr:rowOff>
    </xdr:to>
    <xdr:pic>
      <xdr:nvPicPr>
        <xdr:cNvPr id="2" name="Imagen 1"/>
        <xdr:cNvPicPr>
          <a:picLocks noChangeAspect="1"/>
        </xdr:cNvPicPr>
      </xdr:nvPicPr>
      <xdr:blipFill>
        <a:blip xmlns:r="http://schemas.openxmlformats.org/officeDocument/2006/relationships" r:embed="rId2"/>
        <a:stretch>
          <a:fillRect/>
        </a:stretch>
      </xdr:blipFill>
      <xdr:spPr>
        <a:xfrm>
          <a:off x="5967942" y="6143623"/>
          <a:ext cx="3757673" cy="858201"/>
        </a:xfrm>
        <a:prstGeom prst="rect">
          <a:avLst/>
        </a:prstGeom>
      </xdr:spPr>
    </xdr:pic>
    <xdr:clientData/>
  </xdr:twoCellAnchor>
  <xdr:twoCellAnchor>
    <xdr:from>
      <xdr:col>8</xdr:col>
      <xdr:colOff>595320</xdr:colOff>
      <xdr:row>27</xdr:row>
      <xdr:rowOff>0</xdr:rowOff>
    </xdr:from>
    <xdr:to>
      <xdr:col>8</xdr:col>
      <xdr:colOff>666329</xdr:colOff>
      <xdr:row>27</xdr:row>
      <xdr:rowOff>128821</xdr:rowOff>
    </xdr:to>
    <xdr:cxnSp macro="">
      <xdr:nvCxnSpPr>
        <xdr:cNvPr id="264" name="Conector recto 263"/>
        <xdr:cNvCxnSpPr/>
      </xdr:nvCxnSpPr>
      <xdr:spPr>
        <a:xfrm flipH="1">
          <a:off x="3897320" y="492125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609579</xdr:colOff>
      <xdr:row>27</xdr:row>
      <xdr:rowOff>2473</xdr:rowOff>
    </xdr:from>
    <xdr:to>
      <xdr:col>9</xdr:col>
      <xdr:colOff>258884</xdr:colOff>
      <xdr:row>27</xdr:row>
      <xdr:rowOff>6802</xdr:rowOff>
    </xdr:to>
    <xdr:cxnSp macro="">
      <xdr:nvCxnSpPr>
        <xdr:cNvPr id="288" name="Conector recto 287"/>
        <xdr:cNvCxnSpPr/>
      </xdr:nvCxnSpPr>
      <xdr:spPr>
        <a:xfrm flipH="1" flipV="1">
          <a:off x="3911579" y="4923723"/>
          <a:ext cx="49597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787510</xdr:colOff>
      <xdr:row>27</xdr:row>
      <xdr:rowOff>6855</xdr:rowOff>
    </xdr:from>
    <xdr:to>
      <xdr:col>9</xdr:col>
      <xdr:colOff>10562</xdr:colOff>
      <xdr:row>27</xdr:row>
      <xdr:rowOff>135676</xdr:rowOff>
    </xdr:to>
    <xdr:cxnSp macro="">
      <xdr:nvCxnSpPr>
        <xdr:cNvPr id="289" name="Conector recto 288"/>
        <xdr:cNvCxnSpPr/>
      </xdr:nvCxnSpPr>
      <xdr:spPr>
        <a:xfrm flipH="1">
          <a:off x="4089510" y="4928105"/>
          <a:ext cx="6971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693073</xdr:colOff>
      <xdr:row>27</xdr:row>
      <xdr:rowOff>8248</xdr:rowOff>
    </xdr:from>
    <xdr:to>
      <xdr:col>8</xdr:col>
      <xdr:colOff>764082</xdr:colOff>
      <xdr:row>27</xdr:row>
      <xdr:rowOff>137069</xdr:rowOff>
    </xdr:to>
    <xdr:cxnSp macro="">
      <xdr:nvCxnSpPr>
        <xdr:cNvPr id="290" name="Conector recto 289"/>
        <xdr:cNvCxnSpPr/>
      </xdr:nvCxnSpPr>
      <xdr:spPr>
        <a:xfrm flipH="1">
          <a:off x="3995073" y="492949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41193</xdr:colOff>
      <xdr:row>27</xdr:row>
      <xdr:rowOff>6855</xdr:rowOff>
    </xdr:from>
    <xdr:to>
      <xdr:col>9</xdr:col>
      <xdr:colOff>112202</xdr:colOff>
      <xdr:row>27</xdr:row>
      <xdr:rowOff>135676</xdr:rowOff>
    </xdr:to>
    <xdr:cxnSp macro="">
      <xdr:nvCxnSpPr>
        <xdr:cNvPr id="291" name="Conector recto 290"/>
        <xdr:cNvCxnSpPr/>
      </xdr:nvCxnSpPr>
      <xdr:spPr>
        <a:xfrm flipH="1">
          <a:off x="4189860" y="492810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142831</xdr:colOff>
      <xdr:row>27</xdr:row>
      <xdr:rowOff>9759</xdr:rowOff>
    </xdr:from>
    <xdr:to>
      <xdr:col>9</xdr:col>
      <xdr:colOff>213840</xdr:colOff>
      <xdr:row>27</xdr:row>
      <xdr:rowOff>138580</xdr:rowOff>
    </xdr:to>
    <xdr:cxnSp macro="">
      <xdr:nvCxnSpPr>
        <xdr:cNvPr id="302" name="Conector recto 301"/>
        <xdr:cNvCxnSpPr/>
      </xdr:nvCxnSpPr>
      <xdr:spPr>
        <a:xfrm flipH="1">
          <a:off x="4291498" y="493100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3000</xdr:colOff>
      <xdr:row>28</xdr:row>
      <xdr:rowOff>76878</xdr:rowOff>
    </xdr:from>
    <xdr:to>
      <xdr:col>9</xdr:col>
      <xdr:colOff>4442</xdr:colOff>
      <xdr:row>29</xdr:row>
      <xdr:rowOff>96021</xdr:rowOff>
    </xdr:to>
    <xdr:cxnSp macro="">
      <xdr:nvCxnSpPr>
        <xdr:cNvPr id="304" name="Conector recto 303"/>
        <xdr:cNvCxnSpPr/>
      </xdr:nvCxnSpPr>
      <xdr:spPr>
        <a:xfrm flipH="1" flipV="1">
          <a:off x="6704345" y="5424416"/>
          <a:ext cx="1442" cy="200457"/>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378682</xdr:colOff>
      <xdr:row>15</xdr:row>
      <xdr:rowOff>2493</xdr:rowOff>
    </xdr:from>
    <xdr:to>
      <xdr:col>4</xdr:col>
      <xdr:colOff>379005</xdr:colOff>
      <xdr:row>17</xdr:row>
      <xdr:rowOff>168129</xdr:rowOff>
    </xdr:to>
    <xdr:cxnSp macro="">
      <xdr:nvCxnSpPr>
        <xdr:cNvPr id="305" name="Conector recto de flecha 304"/>
        <xdr:cNvCxnSpPr/>
      </xdr:nvCxnSpPr>
      <xdr:spPr>
        <a:xfrm flipH="1">
          <a:off x="2834736" y="2859993"/>
          <a:ext cx="323" cy="547135"/>
        </a:xfrm>
        <a:prstGeom prst="straightConnector1">
          <a:avLst/>
        </a:prstGeom>
        <a:ln w="38100">
          <a:solidFill>
            <a:schemeClr val="accent6">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8</xdr:col>
      <xdr:colOff>136525</xdr:colOff>
      <xdr:row>37</xdr:row>
      <xdr:rowOff>20109</xdr:rowOff>
    </xdr:from>
    <xdr:to>
      <xdr:col>12</xdr:col>
      <xdr:colOff>514025</xdr:colOff>
      <xdr:row>43</xdr:row>
      <xdr:rowOff>32809</xdr:rowOff>
    </xdr:to>
    <xdr:pic>
      <xdr:nvPicPr>
        <xdr:cNvPr id="7" name="Imagen 6"/>
        <xdr:cNvPicPr>
          <a:picLocks noChangeAspect="1"/>
        </xdr:cNvPicPr>
      </xdr:nvPicPr>
      <xdr:blipFill>
        <a:blip xmlns:r="http://schemas.openxmlformats.org/officeDocument/2006/relationships" r:embed="rId3"/>
        <a:stretch>
          <a:fillRect/>
        </a:stretch>
      </xdr:blipFill>
      <xdr:spPr>
        <a:xfrm>
          <a:off x="5984875" y="7040034"/>
          <a:ext cx="3768400" cy="1146175"/>
        </a:xfrm>
        <a:prstGeom prst="rect">
          <a:avLst/>
        </a:prstGeom>
      </xdr:spPr>
    </xdr:pic>
    <xdr:clientData/>
  </xdr:twoCellAnchor>
  <xdr:twoCellAnchor>
    <xdr:from>
      <xdr:col>8</xdr:col>
      <xdr:colOff>727046</xdr:colOff>
      <xdr:row>48</xdr:row>
      <xdr:rowOff>84092</xdr:rowOff>
    </xdr:from>
    <xdr:to>
      <xdr:col>9</xdr:col>
      <xdr:colOff>131670</xdr:colOff>
      <xdr:row>49</xdr:row>
      <xdr:rowOff>134219</xdr:rowOff>
    </xdr:to>
    <xdr:sp macro="" textlink="">
      <xdr:nvSpPr>
        <xdr:cNvPr id="318" name="Elipse 317"/>
        <xdr:cNvSpPr/>
      </xdr:nvSpPr>
      <xdr:spPr>
        <a:xfrm>
          <a:off x="4029046" y="9154009"/>
          <a:ext cx="251291" cy="25121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6</a:t>
          </a:r>
        </a:p>
      </xdr:txBody>
    </xdr:sp>
    <xdr:clientData/>
  </xdr:twoCellAnchor>
  <xdr:twoCellAnchor>
    <xdr:from>
      <xdr:col>9</xdr:col>
      <xdr:colOff>10209</xdr:colOff>
      <xdr:row>52</xdr:row>
      <xdr:rowOff>78859</xdr:rowOff>
    </xdr:from>
    <xdr:to>
      <xdr:col>9</xdr:col>
      <xdr:colOff>264705</xdr:colOff>
      <xdr:row>53</xdr:row>
      <xdr:rowOff>146477</xdr:rowOff>
    </xdr:to>
    <xdr:sp macro="" textlink="">
      <xdr:nvSpPr>
        <xdr:cNvPr id="321" name="Elipse 320"/>
        <xdr:cNvSpPr/>
      </xdr:nvSpPr>
      <xdr:spPr>
        <a:xfrm>
          <a:off x="4158876" y="9910776"/>
          <a:ext cx="254496" cy="247534"/>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3</a:t>
          </a:r>
        </a:p>
      </xdr:txBody>
    </xdr:sp>
    <xdr:clientData/>
  </xdr:twoCellAnchor>
  <xdr:twoCellAnchor>
    <xdr:from>
      <xdr:col>5</xdr:col>
      <xdr:colOff>783371</xdr:colOff>
      <xdr:row>47</xdr:row>
      <xdr:rowOff>114067</xdr:rowOff>
    </xdr:from>
    <xdr:to>
      <xdr:col>6</xdr:col>
      <xdr:colOff>401829</xdr:colOff>
      <xdr:row>50</xdr:row>
      <xdr:rowOff>24208</xdr:rowOff>
    </xdr:to>
    <xdr:sp macro="" textlink="">
      <xdr:nvSpPr>
        <xdr:cNvPr id="322" name="Flecha circular 321"/>
        <xdr:cNvSpPr/>
      </xdr:nvSpPr>
      <xdr:spPr>
        <a:xfrm rot="5400000">
          <a:off x="1531822" y="9017616"/>
          <a:ext cx="492224" cy="465125"/>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8</xdr:col>
      <xdr:colOff>385259</xdr:colOff>
      <xdr:row>47</xdr:row>
      <xdr:rowOff>153705</xdr:rowOff>
    </xdr:from>
    <xdr:to>
      <xdr:col>9</xdr:col>
      <xdr:colOff>101311</xdr:colOff>
      <xdr:row>50</xdr:row>
      <xdr:rowOff>63846</xdr:rowOff>
    </xdr:to>
    <xdr:sp macro="" textlink="">
      <xdr:nvSpPr>
        <xdr:cNvPr id="323" name="Flecha circular 322"/>
        <xdr:cNvSpPr/>
      </xdr:nvSpPr>
      <xdr:spPr>
        <a:xfrm rot="5400000" flipV="1">
          <a:off x="3722507" y="9008457"/>
          <a:ext cx="492224" cy="562719"/>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7</xdr:col>
      <xdr:colOff>402245</xdr:colOff>
      <xdr:row>49</xdr:row>
      <xdr:rowOff>32228</xdr:rowOff>
    </xdr:from>
    <xdr:to>
      <xdr:col>7</xdr:col>
      <xdr:colOff>651268</xdr:colOff>
      <xdr:row>50</xdr:row>
      <xdr:rowOff>78441</xdr:rowOff>
    </xdr:to>
    <xdr:sp macro="" textlink="">
      <xdr:nvSpPr>
        <xdr:cNvPr id="324" name="Elipse 323"/>
        <xdr:cNvSpPr/>
      </xdr:nvSpPr>
      <xdr:spPr>
        <a:xfrm>
          <a:off x="2857578" y="9303228"/>
          <a:ext cx="249023" cy="247296"/>
        </a:xfrm>
        <a:prstGeom prst="ellipse">
          <a:avLst/>
        </a:prstGeom>
        <a:solidFill>
          <a:srgbClr val="00B0F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7</a:t>
          </a:r>
        </a:p>
      </xdr:txBody>
    </xdr:sp>
    <xdr:clientData/>
  </xdr:twoCellAnchor>
  <xdr:twoCellAnchor>
    <xdr:from>
      <xdr:col>6</xdr:col>
      <xdr:colOff>5418</xdr:colOff>
      <xdr:row>58</xdr:row>
      <xdr:rowOff>87462</xdr:rowOff>
    </xdr:from>
    <xdr:to>
      <xdr:col>6</xdr:col>
      <xdr:colOff>6860</xdr:colOff>
      <xdr:row>59</xdr:row>
      <xdr:rowOff>106605</xdr:rowOff>
    </xdr:to>
    <xdr:cxnSp macro="">
      <xdr:nvCxnSpPr>
        <xdr:cNvPr id="327" name="Conector recto 326"/>
        <xdr:cNvCxnSpPr/>
      </xdr:nvCxnSpPr>
      <xdr:spPr>
        <a:xfrm flipH="1" flipV="1">
          <a:off x="1614085" y="11009462"/>
          <a:ext cx="1442" cy="209643"/>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2533</xdr:colOff>
      <xdr:row>58</xdr:row>
      <xdr:rowOff>86341</xdr:rowOff>
    </xdr:from>
    <xdr:to>
      <xdr:col>9</xdr:col>
      <xdr:colOff>3975</xdr:colOff>
      <xdr:row>59</xdr:row>
      <xdr:rowOff>105484</xdr:rowOff>
    </xdr:to>
    <xdr:cxnSp macro="">
      <xdr:nvCxnSpPr>
        <xdr:cNvPr id="328" name="Conector recto 327"/>
        <xdr:cNvCxnSpPr/>
      </xdr:nvCxnSpPr>
      <xdr:spPr>
        <a:xfrm flipH="1" flipV="1">
          <a:off x="4151200" y="11008341"/>
          <a:ext cx="1442" cy="209643"/>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595320</xdr:colOff>
      <xdr:row>57</xdr:row>
      <xdr:rowOff>0</xdr:rowOff>
    </xdr:from>
    <xdr:to>
      <xdr:col>8</xdr:col>
      <xdr:colOff>666329</xdr:colOff>
      <xdr:row>57</xdr:row>
      <xdr:rowOff>128821</xdr:rowOff>
    </xdr:to>
    <xdr:cxnSp macro="">
      <xdr:nvCxnSpPr>
        <xdr:cNvPr id="333" name="Conector recto 332"/>
        <xdr:cNvCxnSpPr/>
      </xdr:nvCxnSpPr>
      <xdr:spPr>
        <a:xfrm flipH="1">
          <a:off x="3897320" y="1074208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609579</xdr:colOff>
      <xdr:row>57</xdr:row>
      <xdr:rowOff>2473</xdr:rowOff>
    </xdr:from>
    <xdr:to>
      <xdr:col>9</xdr:col>
      <xdr:colOff>258884</xdr:colOff>
      <xdr:row>57</xdr:row>
      <xdr:rowOff>6802</xdr:rowOff>
    </xdr:to>
    <xdr:cxnSp macro="">
      <xdr:nvCxnSpPr>
        <xdr:cNvPr id="334" name="Conector recto 333"/>
        <xdr:cNvCxnSpPr/>
      </xdr:nvCxnSpPr>
      <xdr:spPr>
        <a:xfrm flipH="1" flipV="1">
          <a:off x="3911579" y="10744556"/>
          <a:ext cx="49597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787510</xdr:colOff>
      <xdr:row>57</xdr:row>
      <xdr:rowOff>6855</xdr:rowOff>
    </xdr:from>
    <xdr:to>
      <xdr:col>9</xdr:col>
      <xdr:colOff>10562</xdr:colOff>
      <xdr:row>57</xdr:row>
      <xdr:rowOff>135676</xdr:rowOff>
    </xdr:to>
    <xdr:cxnSp macro="">
      <xdr:nvCxnSpPr>
        <xdr:cNvPr id="335" name="Conector recto 334"/>
        <xdr:cNvCxnSpPr/>
      </xdr:nvCxnSpPr>
      <xdr:spPr>
        <a:xfrm flipH="1">
          <a:off x="4089510" y="10748938"/>
          <a:ext cx="6971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693073</xdr:colOff>
      <xdr:row>57</xdr:row>
      <xdr:rowOff>8248</xdr:rowOff>
    </xdr:from>
    <xdr:to>
      <xdr:col>8</xdr:col>
      <xdr:colOff>764082</xdr:colOff>
      <xdr:row>57</xdr:row>
      <xdr:rowOff>137069</xdr:rowOff>
    </xdr:to>
    <xdr:cxnSp macro="">
      <xdr:nvCxnSpPr>
        <xdr:cNvPr id="336" name="Conector recto 335"/>
        <xdr:cNvCxnSpPr/>
      </xdr:nvCxnSpPr>
      <xdr:spPr>
        <a:xfrm flipH="1">
          <a:off x="3995073" y="1075033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41193</xdr:colOff>
      <xdr:row>57</xdr:row>
      <xdr:rowOff>6855</xdr:rowOff>
    </xdr:from>
    <xdr:to>
      <xdr:col>9</xdr:col>
      <xdr:colOff>112202</xdr:colOff>
      <xdr:row>57</xdr:row>
      <xdr:rowOff>135676</xdr:rowOff>
    </xdr:to>
    <xdr:cxnSp macro="">
      <xdr:nvCxnSpPr>
        <xdr:cNvPr id="337" name="Conector recto 336"/>
        <xdr:cNvCxnSpPr/>
      </xdr:nvCxnSpPr>
      <xdr:spPr>
        <a:xfrm flipH="1">
          <a:off x="4189860" y="1074893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142831</xdr:colOff>
      <xdr:row>57</xdr:row>
      <xdr:rowOff>9759</xdr:rowOff>
    </xdr:from>
    <xdr:to>
      <xdr:col>9</xdr:col>
      <xdr:colOff>213840</xdr:colOff>
      <xdr:row>57</xdr:row>
      <xdr:rowOff>138580</xdr:rowOff>
    </xdr:to>
    <xdr:cxnSp macro="">
      <xdr:nvCxnSpPr>
        <xdr:cNvPr id="338" name="Conector recto 337"/>
        <xdr:cNvCxnSpPr/>
      </xdr:nvCxnSpPr>
      <xdr:spPr>
        <a:xfrm flipH="1">
          <a:off x="4291498" y="1075184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725638</xdr:colOff>
      <xdr:row>56</xdr:row>
      <xdr:rowOff>72873</xdr:rowOff>
    </xdr:from>
    <xdr:to>
      <xdr:col>9</xdr:col>
      <xdr:colOff>130090</xdr:colOff>
      <xdr:row>57</xdr:row>
      <xdr:rowOff>131986</xdr:rowOff>
    </xdr:to>
    <xdr:sp macro="" textlink="">
      <xdr:nvSpPr>
        <xdr:cNvPr id="340" name="Elipse 339"/>
        <xdr:cNvSpPr/>
      </xdr:nvSpPr>
      <xdr:spPr>
        <a:xfrm>
          <a:off x="4027638" y="10635040"/>
          <a:ext cx="251119" cy="239029"/>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3</a:t>
          </a:r>
        </a:p>
      </xdr:txBody>
    </xdr:sp>
    <xdr:clientData/>
  </xdr:twoCellAnchor>
  <xdr:twoCellAnchor>
    <xdr:from>
      <xdr:col>4</xdr:col>
      <xdr:colOff>378682</xdr:colOff>
      <xdr:row>45</xdr:row>
      <xdr:rowOff>42334</xdr:rowOff>
    </xdr:from>
    <xdr:to>
      <xdr:col>4</xdr:col>
      <xdr:colOff>381000</xdr:colOff>
      <xdr:row>47</xdr:row>
      <xdr:rowOff>168129</xdr:rowOff>
    </xdr:to>
    <xdr:cxnSp macro="">
      <xdr:nvCxnSpPr>
        <xdr:cNvPr id="342" name="Conector recto de flecha 341"/>
        <xdr:cNvCxnSpPr/>
      </xdr:nvCxnSpPr>
      <xdr:spPr>
        <a:xfrm flipH="1">
          <a:off x="2834015" y="8561917"/>
          <a:ext cx="2318" cy="496212"/>
        </a:xfrm>
        <a:prstGeom prst="straightConnector1">
          <a:avLst/>
        </a:prstGeom>
        <a:ln w="38100">
          <a:solidFill>
            <a:schemeClr val="accent6">
              <a:lumMod val="50000"/>
            </a:schemeClr>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804333</xdr:colOff>
      <xdr:row>46</xdr:row>
      <xdr:rowOff>10583</xdr:rowOff>
    </xdr:from>
    <xdr:to>
      <xdr:col>9</xdr:col>
      <xdr:colOff>56013</xdr:colOff>
      <xdr:row>48</xdr:row>
      <xdr:rowOff>70627</xdr:rowOff>
    </xdr:to>
    <xdr:sp macro="" textlink="">
      <xdr:nvSpPr>
        <xdr:cNvPr id="343" name="Flecha abajo 342"/>
        <xdr:cNvSpPr/>
      </xdr:nvSpPr>
      <xdr:spPr>
        <a:xfrm>
          <a:off x="6646333" y="8710083"/>
          <a:ext cx="98347" cy="430461"/>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724530</xdr:colOff>
      <xdr:row>48</xdr:row>
      <xdr:rowOff>87290</xdr:rowOff>
    </xdr:from>
    <xdr:to>
      <xdr:col>6</xdr:col>
      <xdr:colOff>129739</xdr:colOff>
      <xdr:row>49</xdr:row>
      <xdr:rowOff>137417</xdr:rowOff>
    </xdr:to>
    <xdr:sp macro="" textlink="">
      <xdr:nvSpPr>
        <xdr:cNvPr id="344" name="Elipse 343"/>
        <xdr:cNvSpPr/>
      </xdr:nvSpPr>
      <xdr:spPr>
        <a:xfrm>
          <a:off x="1486530" y="9157207"/>
          <a:ext cx="251876" cy="25121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5</a:t>
          </a:r>
        </a:p>
      </xdr:txBody>
    </xdr:sp>
    <xdr:clientData/>
  </xdr:twoCellAnchor>
  <xdr:twoCellAnchor>
    <xdr:from>
      <xdr:col>8</xdr:col>
      <xdr:colOff>727046</xdr:colOff>
      <xdr:row>48</xdr:row>
      <xdr:rowOff>84092</xdr:rowOff>
    </xdr:from>
    <xdr:to>
      <xdr:col>9</xdr:col>
      <xdr:colOff>131670</xdr:colOff>
      <xdr:row>49</xdr:row>
      <xdr:rowOff>134219</xdr:rowOff>
    </xdr:to>
    <xdr:sp macro="" textlink="">
      <xdr:nvSpPr>
        <xdr:cNvPr id="345" name="Elipse 344"/>
        <xdr:cNvSpPr/>
      </xdr:nvSpPr>
      <xdr:spPr>
        <a:xfrm>
          <a:off x="4029046" y="9154009"/>
          <a:ext cx="251291" cy="25121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5</a:t>
          </a:r>
        </a:p>
      </xdr:txBody>
    </xdr:sp>
    <xdr:clientData/>
  </xdr:twoCellAnchor>
  <xdr:twoCellAnchor>
    <xdr:from>
      <xdr:col>8</xdr:col>
      <xdr:colOff>724530</xdr:colOff>
      <xdr:row>48</xdr:row>
      <xdr:rowOff>87290</xdr:rowOff>
    </xdr:from>
    <xdr:to>
      <xdr:col>9</xdr:col>
      <xdr:colOff>129739</xdr:colOff>
      <xdr:row>49</xdr:row>
      <xdr:rowOff>137417</xdr:rowOff>
    </xdr:to>
    <xdr:sp macro="" textlink="">
      <xdr:nvSpPr>
        <xdr:cNvPr id="346" name="Elipse 345"/>
        <xdr:cNvSpPr/>
      </xdr:nvSpPr>
      <xdr:spPr>
        <a:xfrm>
          <a:off x="4026530" y="9157207"/>
          <a:ext cx="251876" cy="25121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6</a:t>
          </a:r>
        </a:p>
      </xdr:txBody>
    </xdr:sp>
    <xdr:clientData/>
  </xdr:twoCellAnchor>
  <xdr:oneCellAnchor>
    <xdr:from>
      <xdr:col>0</xdr:col>
      <xdr:colOff>310369</xdr:colOff>
      <xdr:row>230</xdr:row>
      <xdr:rowOff>96319</xdr:rowOff>
    </xdr:from>
    <xdr:ext cx="449495" cy="353175"/>
    <mc:AlternateContent xmlns:mc="http://schemas.openxmlformats.org/markup-compatibility/2006" xmlns:a14="http://schemas.microsoft.com/office/drawing/2010/main">
      <mc:Choice Requires="a14">
        <xdr:sp macro="" textlink="">
          <xdr:nvSpPr>
            <xdr:cNvPr id="347" name="CuadroTexto 346"/>
            <xdr:cNvSpPr txBox="1"/>
          </xdr:nvSpPr>
          <xdr:spPr>
            <a:xfrm>
              <a:off x="310369" y="40082269"/>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𝟕</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347" name="CuadroTexto 346"/>
            <xdr:cNvSpPr txBox="1"/>
          </xdr:nvSpPr>
          <xdr:spPr>
            <a:xfrm>
              <a:off x="310369" y="40082269"/>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〖(𝒌)〗_𝟕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0</xdr:col>
      <xdr:colOff>310369</xdr:colOff>
      <xdr:row>245</xdr:row>
      <xdr:rowOff>96319</xdr:rowOff>
    </xdr:from>
    <xdr:ext cx="449495" cy="353175"/>
    <mc:AlternateContent xmlns:mc="http://schemas.openxmlformats.org/markup-compatibility/2006" xmlns:a14="http://schemas.microsoft.com/office/drawing/2010/main">
      <mc:Choice Requires="a14">
        <xdr:sp macro="" textlink="">
          <xdr:nvSpPr>
            <xdr:cNvPr id="348" name="CuadroTexto 347"/>
            <xdr:cNvSpPr txBox="1"/>
          </xdr:nvSpPr>
          <xdr:spPr>
            <a:xfrm>
              <a:off x="310369" y="42882619"/>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1">
                            <a:latin typeface="Cambria Math" panose="02040503050406030204" pitchFamily="18" charset="0"/>
                          </a:rPr>
                          <m:t>𝒌</m:t>
                        </m:r>
                        <m:r>
                          <a:rPr lang="es-MX" sz="1100" b="1" i="1">
                            <a:latin typeface="Cambria Math" panose="02040503050406030204" pitchFamily="18" charset="0"/>
                          </a:rPr>
                          <m:t>)</m:t>
                        </m:r>
                      </m:e>
                      <m:sub>
                        <m:r>
                          <a:rPr lang="es-MX" sz="1100" b="1" i="1">
                            <a:latin typeface="Cambria Math" panose="02040503050406030204" pitchFamily="18" charset="0"/>
                          </a:rPr>
                          <m:t>𝟖</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348" name="CuadroTexto 347"/>
            <xdr:cNvSpPr txBox="1"/>
          </xdr:nvSpPr>
          <xdr:spPr>
            <a:xfrm>
              <a:off x="310369" y="42882619"/>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〖(𝒌)〗_𝟖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308</xdr:row>
      <xdr:rowOff>96321</xdr:rowOff>
    </xdr:from>
    <xdr:ext cx="449495" cy="353175"/>
    <mc:AlternateContent xmlns:mc="http://schemas.openxmlformats.org/markup-compatibility/2006" xmlns:a14="http://schemas.microsoft.com/office/drawing/2010/main">
      <mc:Choice Requires="a14">
        <xdr:sp macro="" textlink="">
          <xdr:nvSpPr>
            <xdr:cNvPr id="349" name="CuadroTexto 348"/>
            <xdr:cNvSpPr txBox="1"/>
          </xdr:nvSpPr>
          <xdr:spPr>
            <a:xfrm>
              <a:off x="6233627" y="5599854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d>
                          <m:dPr>
                            <m:ctrlPr>
                              <a:rPr lang="es-MX" sz="1100" b="1" i="1">
                                <a:solidFill>
                                  <a:schemeClr val="tx1"/>
                                </a:solidFill>
                                <a:effectLst/>
                                <a:latin typeface="Cambria Math" panose="02040503050406030204" pitchFamily="18" charset="0"/>
                                <a:ea typeface="+mn-ea"/>
                                <a:cs typeface="+mn-cs"/>
                              </a:rPr>
                            </m:ctrlPr>
                          </m:dPr>
                          <m:e>
                            <m:r>
                              <a:rPr lang="es-MX" sz="1100" b="1" i="0">
                                <a:solidFill>
                                  <a:schemeClr val="tx1"/>
                                </a:solidFill>
                                <a:effectLst/>
                                <a:latin typeface="Cambria Math" panose="02040503050406030204" pitchFamily="18" charset="0"/>
                                <a:ea typeface="+mn-ea"/>
                                <a:cs typeface="+mn-cs"/>
                              </a:rPr>
                              <m:t>𝐊</m:t>
                            </m:r>
                          </m:e>
                        </m:d>
                      </m:e>
                      <m:sub>
                        <m:r>
                          <a:rPr lang="es-MX" sz="1100" b="1" i="1">
                            <a:latin typeface="Cambria Math" panose="02040503050406030204" pitchFamily="18" charset="0"/>
                          </a:rPr>
                          <m:t>𝟕</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349" name="CuadroTexto 348"/>
            <xdr:cNvSpPr txBox="1"/>
          </xdr:nvSpPr>
          <xdr:spPr>
            <a:xfrm>
              <a:off x="6233627" y="5599854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solidFill>
                    <a:schemeClr val="tx1"/>
                  </a:solidFill>
                  <a:effectLst/>
                  <a:latin typeface="Cambria Math" panose="02040503050406030204" pitchFamily="18" charset="0"/>
                  <a:ea typeface="+mn-ea"/>
                  <a:cs typeface="+mn-cs"/>
                </a:rPr>
                <a:t>(</a:t>
              </a:r>
              <a:r>
                <a:rPr lang="es-MX" sz="1100" b="1" i="0">
                  <a:solidFill>
                    <a:schemeClr val="tx1"/>
                  </a:solidFill>
                  <a:effectLst/>
                  <a:latin typeface="+mn-lt"/>
                  <a:ea typeface="+mn-ea"/>
                  <a:cs typeface="+mn-cs"/>
                </a:rPr>
                <a:t>𝐊</a:t>
              </a:r>
              <a:r>
                <a:rPr lang="es-MX" sz="1100" b="1" i="0">
                  <a:solidFill>
                    <a:schemeClr val="tx1"/>
                  </a:solidFill>
                  <a:effectLst/>
                  <a:latin typeface="Cambria Math" panose="02040503050406030204" pitchFamily="18" charset="0"/>
                  <a:ea typeface="+mn-ea"/>
                  <a:cs typeface="+mn-cs"/>
                </a:rPr>
                <a:t>)_</a:t>
              </a:r>
              <a:r>
                <a:rPr lang="es-MX" sz="1100" b="1" i="0">
                  <a:latin typeface="Cambria Math" panose="02040503050406030204" pitchFamily="18" charset="0"/>
                </a:rPr>
                <a:t>𝟕  =</a:t>
              </a:r>
              <a:endParaRPr lang="en-US" sz="1100" b="1" i="0">
                <a:latin typeface="Arial" panose="020B0604020202020204" pitchFamily="34" charset="0"/>
                <a:cs typeface="Arial" panose="020B0604020202020204" pitchFamily="34" charset="0"/>
              </a:endParaRPr>
            </a:p>
          </xdr:txBody>
        </xdr:sp>
      </mc:Fallback>
    </mc:AlternateContent>
    <xdr:clientData/>
  </xdr:oneCellAnchor>
  <xdr:oneCellAnchor>
    <xdr:from>
      <xdr:col>8</xdr:col>
      <xdr:colOff>385277</xdr:colOff>
      <xdr:row>316</xdr:row>
      <xdr:rowOff>96321</xdr:rowOff>
    </xdr:from>
    <xdr:ext cx="449495" cy="353175"/>
    <mc:AlternateContent xmlns:mc="http://schemas.openxmlformats.org/markup-compatibility/2006" xmlns:a14="http://schemas.microsoft.com/office/drawing/2010/main">
      <mc:Choice Requires="a14">
        <xdr:sp macro="" textlink="">
          <xdr:nvSpPr>
            <xdr:cNvPr id="350" name="CuadroTexto 349"/>
            <xdr:cNvSpPr txBox="1"/>
          </xdr:nvSpPr>
          <xdr:spPr>
            <a:xfrm>
              <a:off x="6233627" y="5599854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Group"/>
                  </m:oMathParaPr>
                  <m:oMath xmlns:m="http://schemas.openxmlformats.org/officeDocument/2006/math">
                    <m:sSub>
                      <m:sSubPr>
                        <m:ctrlPr>
                          <a:rPr lang="es-MX" sz="1100" b="1" i="1">
                            <a:latin typeface="Cambria Math" panose="02040503050406030204" pitchFamily="18" charset="0"/>
                          </a:rPr>
                        </m:ctrlPr>
                      </m:sSubPr>
                      <m:e>
                        <m:r>
                          <a:rPr lang="es-MX" sz="1100" b="1" i="1">
                            <a:latin typeface="Cambria Math" panose="02040503050406030204" pitchFamily="18" charset="0"/>
                          </a:rPr>
                          <m:t>(</m:t>
                        </m:r>
                        <m:r>
                          <a:rPr lang="es-MX" sz="1100" b="1" i="0">
                            <a:solidFill>
                              <a:schemeClr val="tx1"/>
                            </a:solidFill>
                            <a:effectLst/>
                            <a:latin typeface="Cambria Math" panose="02040503050406030204" pitchFamily="18" charset="0"/>
                            <a:ea typeface="+mn-ea"/>
                            <a:cs typeface="+mn-cs"/>
                          </a:rPr>
                          <m:t>𝐊</m:t>
                        </m:r>
                        <m:r>
                          <a:rPr lang="es-MX" sz="1100" b="1" i="1">
                            <a:latin typeface="Cambria Math" panose="02040503050406030204" pitchFamily="18" charset="0"/>
                          </a:rPr>
                          <m:t>)</m:t>
                        </m:r>
                      </m:e>
                      <m:sub>
                        <m:r>
                          <a:rPr lang="es-MX" sz="1100" b="1" i="1">
                            <a:latin typeface="Cambria Math" panose="02040503050406030204" pitchFamily="18" charset="0"/>
                          </a:rPr>
                          <m:t>𝟖</m:t>
                        </m:r>
                      </m:sub>
                    </m:sSub>
                    <m:r>
                      <a:rPr lang="es-MX" sz="1100" b="1" i="0">
                        <a:latin typeface="Cambria Math" panose="02040503050406030204" pitchFamily="18" charset="0"/>
                      </a:rPr>
                      <m:t> =</m:t>
                    </m:r>
                  </m:oMath>
                </m:oMathPara>
              </a14:m>
              <a:endParaRPr lang="en-US" sz="1100" b="1" i="0">
                <a:latin typeface="Arial" panose="020B0604020202020204" pitchFamily="34" charset="0"/>
                <a:cs typeface="Arial" panose="020B0604020202020204" pitchFamily="34" charset="0"/>
              </a:endParaRPr>
            </a:p>
          </xdr:txBody>
        </xdr:sp>
      </mc:Choice>
      <mc:Fallback xmlns="">
        <xdr:sp macro="" textlink="">
          <xdr:nvSpPr>
            <xdr:cNvPr id="350" name="CuadroTexto 349"/>
            <xdr:cNvSpPr txBox="1"/>
          </xdr:nvSpPr>
          <xdr:spPr>
            <a:xfrm>
              <a:off x="6233627" y="55998546"/>
              <a:ext cx="449495" cy="353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MX" sz="1100" b="1" i="0">
                  <a:latin typeface="Cambria Math" panose="02040503050406030204" pitchFamily="18" charset="0"/>
                </a:rPr>
                <a:t>〖(</a:t>
              </a:r>
              <a:r>
                <a:rPr lang="es-MX" sz="1100" b="1" i="0">
                  <a:solidFill>
                    <a:schemeClr val="tx1"/>
                  </a:solidFill>
                  <a:effectLst/>
                  <a:latin typeface="+mn-lt"/>
                  <a:ea typeface="+mn-ea"/>
                  <a:cs typeface="+mn-cs"/>
                </a:rPr>
                <a:t>𝐊</a:t>
              </a:r>
              <a:r>
                <a:rPr lang="es-MX" sz="1100" b="1" i="0">
                  <a:latin typeface="Cambria Math" panose="02040503050406030204" pitchFamily="18" charset="0"/>
                </a:rPr>
                <a:t>)〗_𝟖  =</a:t>
              </a:r>
              <a:endParaRPr lang="en-US" sz="1100" b="1" i="0">
                <a:latin typeface="Arial" panose="020B0604020202020204" pitchFamily="34" charset="0"/>
                <a:cs typeface="Arial" panose="020B0604020202020204" pitchFamily="34" charset="0"/>
              </a:endParaRPr>
            </a:p>
          </xdr:txBody>
        </xdr:sp>
      </mc:Fallback>
    </mc:AlternateContent>
    <xdr:clientData/>
  </xdr:oneCellAnchor>
  <xdr:twoCellAnchor>
    <xdr:from>
      <xdr:col>10</xdr:col>
      <xdr:colOff>555410</xdr:colOff>
      <xdr:row>401</xdr:row>
      <xdr:rowOff>176946</xdr:rowOff>
    </xdr:from>
    <xdr:to>
      <xdr:col>13</xdr:col>
      <xdr:colOff>547251</xdr:colOff>
      <xdr:row>402</xdr:row>
      <xdr:rowOff>100477</xdr:rowOff>
    </xdr:to>
    <xdr:sp macro="" textlink="">
      <xdr:nvSpPr>
        <xdr:cNvPr id="352" name="Forma libre 351"/>
        <xdr:cNvSpPr/>
      </xdr:nvSpPr>
      <xdr:spPr>
        <a:xfrm>
          <a:off x="8948972" y="75245508"/>
          <a:ext cx="2535512" cy="124492"/>
        </a:xfrm>
        <a:custGeom>
          <a:avLst/>
          <a:gdLst>
            <a:gd name="connsiteX0" fmla="*/ 0 w 2540000"/>
            <a:gd name="connsiteY0" fmla="*/ 0 h 127095"/>
            <a:gd name="connsiteX1" fmla="*/ 1312333 w 2540000"/>
            <a:gd name="connsiteY1" fmla="*/ 127000 h 127095"/>
            <a:gd name="connsiteX2" fmla="*/ 2148417 w 2540000"/>
            <a:gd name="connsiteY2" fmla="*/ 21167 h 127095"/>
            <a:gd name="connsiteX3" fmla="*/ 2540000 w 2540000"/>
            <a:gd name="connsiteY3" fmla="*/ 42333 h 127095"/>
          </a:gdLst>
          <a:ahLst/>
          <a:cxnLst>
            <a:cxn ang="0">
              <a:pos x="connsiteX0" y="connsiteY0"/>
            </a:cxn>
            <a:cxn ang="0">
              <a:pos x="connsiteX1" y="connsiteY1"/>
            </a:cxn>
            <a:cxn ang="0">
              <a:pos x="connsiteX2" y="connsiteY2"/>
            </a:cxn>
            <a:cxn ang="0">
              <a:pos x="connsiteX3" y="connsiteY3"/>
            </a:cxn>
          </a:cxnLst>
          <a:rect l="l" t="t" r="r" b="b"/>
          <a:pathLst>
            <a:path w="2540000" h="127095">
              <a:moveTo>
                <a:pt x="0" y="0"/>
              </a:moveTo>
              <a:cubicBezTo>
                <a:pt x="477132" y="61736"/>
                <a:pt x="954264" y="123472"/>
                <a:pt x="1312333" y="127000"/>
              </a:cubicBezTo>
              <a:cubicBezTo>
                <a:pt x="1670402" y="130528"/>
                <a:pt x="1943806" y="35278"/>
                <a:pt x="2148417" y="21167"/>
              </a:cubicBezTo>
              <a:cubicBezTo>
                <a:pt x="2353028" y="7056"/>
                <a:pt x="2485320" y="19403"/>
                <a:pt x="2540000" y="42333"/>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595320</xdr:colOff>
      <xdr:row>410</xdr:row>
      <xdr:rowOff>0</xdr:rowOff>
    </xdr:from>
    <xdr:to>
      <xdr:col>12</xdr:col>
      <xdr:colOff>666329</xdr:colOff>
      <xdr:row>410</xdr:row>
      <xdr:rowOff>128821</xdr:rowOff>
    </xdr:to>
    <xdr:cxnSp macro="">
      <xdr:nvCxnSpPr>
        <xdr:cNvPr id="354" name="Conector recto 353"/>
        <xdr:cNvCxnSpPr/>
      </xdr:nvCxnSpPr>
      <xdr:spPr>
        <a:xfrm flipH="1">
          <a:off x="8130653" y="76570417"/>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609579</xdr:colOff>
      <xdr:row>410</xdr:row>
      <xdr:rowOff>2473</xdr:rowOff>
    </xdr:from>
    <xdr:to>
      <xdr:col>13</xdr:col>
      <xdr:colOff>258884</xdr:colOff>
      <xdr:row>410</xdr:row>
      <xdr:rowOff>6802</xdr:rowOff>
    </xdr:to>
    <xdr:cxnSp macro="">
      <xdr:nvCxnSpPr>
        <xdr:cNvPr id="355" name="Conector recto 354"/>
        <xdr:cNvCxnSpPr/>
      </xdr:nvCxnSpPr>
      <xdr:spPr>
        <a:xfrm flipH="1" flipV="1">
          <a:off x="8144912" y="76572890"/>
          <a:ext cx="49597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787510</xdr:colOff>
      <xdr:row>410</xdr:row>
      <xdr:rowOff>6855</xdr:rowOff>
    </xdr:from>
    <xdr:to>
      <xdr:col>13</xdr:col>
      <xdr:colOff>10562</xdr:colOff>
      <xdr:row>410</xdr:row>
      <xdr:rowOff>135676</xdr:rowOff>
    </xdr:to>
    <xdr:cxnSp macro="">
      <xdr:nvCxnSpPr>
        <xdr:cNvPr id="356" name="Conector recto 355"/>
        <xdr:cNvCxnSpPr/>
      </xdr:nvCxnSpPr>
      <xdr:spPr>
        <a:xfrm flipH="1">
          <a:off x="8322843" y="76577272"/>
          <a:ext cx="6971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693073</xdr:colOff>
      <xdr:row>410</xdr:row>
      <xdr:rowOff>8248</xdr:rowOff>
    </xdr:from>
    <xdr:to>
      <xdr:col>12</xdr:col>
      <xdr:colOff>764082</xdr:colOff>
      <xdr:row>410</xdr:row>
      <xdr:rowOff>137069</xdr:rowOff>
    </xdr:to>
    <xdr:cxnSp macro="">
      <xdr:nvCxnSpPr>
        <xdr:cNvPr id="357" name="Conector recto 356"/>
        <xdr:cNvCxnSpPr/>
      </xdr:nvCxnSpPr>
      <xdr:spPr>
        <a:xfrm flipH="1">
          <a:off x="8228406" y="7657866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41193</xdr:colOff>
      <xdr:row>410</xdr:row>
      <xdr:rowOff>6855</xdr:rowOff>
    </xdr:from>
    <xdr:to>
      <xdr:col>13</xdr:col>
      <xdr:colOff>112202</xdr:colOff>
      <xdr:row>410</xdr:row>
      <xdr:rowOff>135676</xdr:rowOff>
    </xdr:to>
    <xdr:cxnSp macro="">
      <xdr:nvCxnSpPr>
        <xdr:cNvPr id="358" name="Conector recto 357"/>
        <xdr:cNvCxnSpPr/>
      </xdr:nvCxnSpPr>
      <xdr:spPr>
        <a:xfrm flipH="1">
          <a:off x="10986284" y="7560071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142831</xdr:colOff>
      <xdr:row>410</xdr:row>
      <xdr:rowOff>9759</xdr:rowOff>
    </xdr:from>
    <xdr:to>
      <xdr:col>13</xdr:col>
      <xdr:colOff>213840</xdr:colOff>
      <xdr:row>410</xdr:row>
      <xdr:rowOff>138580</xdr:rowOff>
    </xdr:to>
    <xdr:cxnSp macro="">
      <xdr:nvCxnSpPr>
        <xdr:cNvPr id="359" name="Conector recto 358"/>
        <xdr:cNvCxnSpPr/>
      </xdr:nvCxnSpPr>
      <xdr:spPr>
        <a:xfrm flipH="1">
          <a:off x="8524831" y="76580176"/>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408639</xdr:colOff>
      <xdr:row>401</xdr:row>
      <xdr:rowOff>97699</xdr:rowOff>
    </xdr:from>
    <xdr:to>
      <xdr:col>10</xdr:col>
      <xdr:colOff>662349</xdr:colOff>
      <xdr:row>402</xdr:row>
      <xdr:rowOff>147826</xdr:rowOff>
    </xdr:to>
    <xdr:sp macro="" textlink="">
      <xdr:nvSpPr>
        <xdr:cNvPr id="153" name="Elipse 152"/>
        <xdr:cNvSpPr/>
      </xdr:nvSpPr>
      <xdr:spPr>
        <a:xfrm>
          <a:off x="8815132" y="63245728"/>
          <a:ext cx="253710" cy="251512"/>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5</a:t>
          </a:r>
        </a:p>
      </xdr:txBody>
    </xdr:sp>
    <xdr:clientData/>
  </xdr:twoCellAnchor>
  <xdr:twoCellAnchor>
    <xdr:from>
      <xdr:col>12</xdr:col>
      <xdr:colOff>842010</xdr:colOff>
      <xdr:row>402</xdr:row>
      <xdr:rowOff>19050</xdr:rowOff>
    </xdr:from>
    <xdr:to>
      <xdr:col>13</xdr:col>
      <xdr:colOff>579120</xdr:colOff>
      <xdr:row>409</xdr:row>
      <xdr:rowOff>186690</xdr:rowOff>
    </xdr:to>
    <xdr:sp macro="" textlink="">
      <xdr:nvSpPr>
        <xdr:cNvPr id="27" name="Forma libre 26"/>
        <xdr:cNvSpPr/>
      </xdr:nvSpPr>
      <xdr:spPr>
        <a:xfrm>
          <a:off x="10953750" y="75651360"/>
          <a:ext cx="586740" cy="1524000"/>
        </a:xfrm>
        <a:custGeom>
          <a:avLst/>
          <a:gdLst>
            <a:gd name="connsiteX0" fmla="*/ 0 w 586740"/>
            <a:gd name="connsiteY0" fmla="*/ 1524000 h 1524000"/>
            <a:gd name="connsiteX1" fmla="*/ 247650 w 586740"/>
            <a:gd name="connsiteY1" fmla="*/ 701040 h 1524000"/>
            <a:gd name="connsiteX2" fmla="*/ 521970 w 586740"/>
            <a:gd name="connsiteY2" fmla="*/ 274320 h 1524000"/>
            <a:gd name="connsiteX3" fmla="*/ 586740 w 586740"/>
            <a:gd name="connsiteY3" fmla="*/ 0 h 1524000"/>
          </a:gdLst>
          <a:ahLst/>
          <a:cxnLst>
            <a:cxn ang="0">
              <a:pos x="connsiteX0" y="connsiteY0"/>
            </a:cxn>
            <a:cxn ang="0">
              <a:pos x="connsiteX1" y="connsiteY1"/>
            </a:cxn>
            <a:cxn ang="0">
              <a:pos x="connsiteX2" y="connsiteY2"/>
            </a:cxn>
            <a:cxn ang="0">
              <a:pos x="connsiteX3" y="connsiteY3"/>
            </a:cxn>
          </a:cxnLst>
          <a:rect l="l" t="t" r="r" b="b"/>
          <a:pathLst>
            <a:path w="586740" h="1524000">
              <a:moveTo>
                <a:pt x="0" y="1524000"/>
              </a:moveTo>
              <a:cubicBezTo>
                <a:pt x="80327" y="1216660"/>
                <a:pt x="160655" y="909320"/>
                <a:pt x="247650" y="701040"/>
              </a:cubicBezTo>
              <a:cubicBezTo>
                <a:pt x="334645" y="492760"/>
                <a:pt x="465455" y="391160"/>
                <a:pt x="521970" y="274320"/>
              </a:cubicBezTo>
              <a:cubicBezTo>
                <a:pt x="578485" y="157480"/>
                <a:pt x="579120" y="14605"/>
                <a:pt x="586740"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411668</xdr:colOff>
      <xdr:row>401</xdr:row>
      <xdr:rowOff>78571</xdr:rowOff>
    </xdr:from>
    <xdr:to>
      <xdr:col>13</xdr:col>
      <xdr:colOff>665378</xdr:colOff>
      <xdr:row>402</xdr:row>
      <xdr:rowOff>128698</xdr:rowOff>
    </xdr:to>
    <xdr:sp macro="" textlink="">
      <xdr:nvSpPr>
        <xdr:cNvPr id="353" name="Elipse 352"/>
        <xdr:cNvSpPr/>
      </xdr:nvSpPr>
      <xdr:spPr>
        <a:xfrm>
          <a:off x="11333668" y="74902738"/>
          <a:ext cx="253710" cy="251210"/>
        </a:xfrm>
        <a:prstGeom prst="ellipse">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cap="none" spc="0">
              <a:ln w="0"/>
              <a:solidFill>
                <a:schemeClr val="tx1"/>
              </a:solidFill>
              <a:effectLst>
                <a:outerShdw blurRad="38100" dist="19050" dir="2700000" algn="tl" rotWithShape="0">
                  <a:schemeClr val="dk1">
                    <a:alpha val="40000"/>
                  </a:schemeClr>
                </a:outerShdw>
              </a:effectLst>
            </a:rPr>
            <a:t>5</a:t>
          </a:r>
        </a:p>
      </xdr:txBody>
    </xdr:sp>
    <xdr:clientData/>
  </xdr:twoCellAnchor>
  <xdr:twoCellAnchor>
    <xdr:from>
      <xdr:col>7</xdr:col>
      <xdr:colOff>497416</xdr:colOff>
      <xdr:row>564</xdr:row>
      <xdr:rowOff>0</xdr:rowOff>
    </xdr:from>
    <xdr:to>
      <xdr:col>7</xdr:col>
      <xdr:colOff>825500</xdr:colOff>
      <xdr:row>565</xdr:row>
      <xdr:rowOff>10583</xdr:rowOff>
    </xdr:to>
    <xdr:sp macro="" textlink="">
      <xdr:nvSpPr>
        <xdr:cNvPr id="360" name="Flecha derecha 359"/>
        <xdr:cNvSpPr/>
      </xdr:nvSpPr>
      <xdr:spPr>
        <a:xfrm>
          <a:off x="5498041" y="104955975"/>
          <a:ext cx="328084" cy="210608"/>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497416</xdr:colOff>
      <xdr:row>573</xdr:row>
      <xdr:rowOff>0</xdr:rowOff>
    </xdr:from>
    <xdr:to>
      <xdr:col>7</xdr:col>
      <xdr:colOff>825500</xdr:colOff>
      <xdr:row>574</xdr:row>
      <xdr:rowOff>10583</xdr:rowOff>
    </xdr:to>
    <xdr:sp macro="" textlink="">
      <xdr:nvSpPr>
        <xdr:cNvPr id="361" name="Flecha derecha 360"/>
        <xdr:cNvSpPr/>
      </xdr:nvSpPr>
      <xdr:spPr>
        <a:xfrm>
          <a:off x="5498041" y="104955975"/>
          <a:ext cx="328084" cy="210608"/>
        </a:xfrm>
        <a:prstGeom prst="righ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595320</xdr:colOff>
      <xdr:row>599</xdr:row>
      <xdr:rowOff>0</xdr:rowOff>
    </xdr:from>
    <xdr:to>
      <xdr:col>8</xdr:col>
      <xdr:colOff>666329</xdr:colOff>
      <xdr:row>599</xdr:row>
      <xdr:rowOff>128821</xdr:rowOff>
    </xdr:to>
    <xdr:cxnSp macro="">
      <xdr:nvCxnSpPr>
        <xdr:cNvPr id="373" name="Conector recto 372"/>
        <xdr:cNvCxnSpPr/>
      </xdr:nvCxnSpPr>
      <xdr:spPr>
        <a:xfrm flipH="1">
          <a:off x="4748220" y="11410950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609579</xdr:colOff>
      <xdr:row>599</xdr:row>
      <xdr:rowOff>2473</xdr:rowOff>
    </xdr:from>
    <xdr:to>
      <xdr:col>9</xdr:col>
      <xdr:colOff>258884</xdr:colOff>
      <xdr:row>599</xdr:row>
      <xdr:rowOff>6802</xdr:rowOff>
    </xdr:to>
    <xdr:cxnSp macro="">
      <xdr:nvCxnSpPr>
        <xdr:cNvPr id="374" name="Conector recto 373"/>
        <xdr:cNvCxnSpPr/>
      </xdr:nvCxnSpPr>
      <xdr:spPr>
        <a:xfrm flipH="1" flipV="1">
          <a:off x="4762479" y="114111973"/>
          <a:ext cx="497030"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787510</xdr:colOff>
      <xdr:row>599</xdr:row>
      <xdr:rowOff>6855</xdr:rowOff>
    </xdr:from>
    <xdr:to>
      <xdr:col>9</xdr:col>
      <xdr:colOff>10562</xdr:colOff>
      <xdr:row>599</xdr:row>
      <xdr:rowOff>135676</xdr:rowOff>
    </xdr:to>
    <xdr:cxnSp macro="">
      <xdr:nvCxnSpPr>
        <xdr:cNvPr id="375" name="Conector recto 374"/>
        <xdr:cNvCxnSpPr/>
      </xdr:nvCxnSpPr>
      <xdr:spPr>
        <a:xfrm flipH="1">
          <a:off x="4940410" y="114116355"/>
          <a:ext cx="70777"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693073</xdr:colOff>
      <xdr:row>599</xdr:row>
      <xdr:rowOff>8248</xdr:rowOff>
    </xdr:from>
    <xdr:to>
      <xdr:col>8</xdr:col>
      <xdr:colOff>764082</xdr:colOff>
      <xdr:row>599</xdr:row>
      <xdr:rowOff>137069</xdr:rowOff>
    </xdr:to>
    <xdr:cxnSp macro="">
      <xdr:nvCxnSpPr>
        <xdr:cNvPr id="376" name="Conector recto 375"/>
        <xdr:cNvCxnSpPr/>
      </xdr:nvCxnSpPr>
      <xdr:spPr>
        <a:xfrm flipH="1">
          <a:off x="4845973" y="11411774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41193</xdr:colOff>
      <xdr:row>599</xdr:row>
      <xdr:rowOff>6855</xdr:rowOff>
    </xdr:from>
    <xdr:to>
      <xdr:col>9</xdr:col>
      <xdr:colOff>112202</xdr:colOff>
      <xdr:row>599</xdr:row>
      <xdr:rowOff>135676</xdr:rowOff>
    </xdr:to>
    <xdr:cxnSp macro="">
      <xdr:nvCxnSpPr>
        <xdr:cNvPr id="377" name="Conector recto 376"/>
        <xdr:cNvCxnSpPr/>
      </xdr:nvCxnSpPr>
      <xdr:spPr>
        <a:xfrm flipH="1">
          <a:off x="5041818" y="11411635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142831</xdr:colOff>
      <xdr:row>599</xdr:row>
      <xdr:rowOff>9759</xdr:rowOff>
    </xdr:from>
    <xdr:to>
      <xdr:col>9</xdr:col>
      <xdr:colOff>213840</xdr:colOff>
      <xdr:row>599</xdr:row>
      <xdr:rowOff>138580</xdr:rowOff>
    </xdr:to>
    <xdr:cxnSp macro="">
      <xdr:nvCxnSpPr>
        <xdr:cNvPr id="378" name="Conector recto 377"/>
        <xdr:cNvCxnSpPr/>
      </xdr:nvCxnSpPr>
      <xdr:spPr>
        <a:xfrm flipH="1">
          <a:off x="5143456" y="11411925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800776</xdr:colOff>
      <xdr:row>599</xdr:row>
      <xdr:rowOff>16310</xdr:rowOff>
    </xdr:from>
    <xdr:to>
      <xdr:col>9</xdr:col>
      <xdr:colOff>52457</xdr:colOff>
      <xdr:row>601</xdr:row>
      <xdr:rowOff>86938</xdr:rowOff>
    </xdr:to>
    <xdr:sp macro="" textlink="">
      <xdr:nvSpPr>
        <xdr:cNvPr id="379" name="Flecha abajo 378"/>
        <xdr:cNvSpPr/>
      </xdr:nvSpPr>
      <xdr:spPr>
        <a:xfrm rot="10800000">
          <a:off x="4953676" y="114125810"/>
          <a:ext cx="99406" cy="44210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617888</xdr:colOff>
      <xdr:row>598</xdr:row>
      <xdr:rowOff>6676</xdr:rowOff>
    </xdr:from>
    <xdr:to>
      <xdr:col>9</xdr:col>
      <xdr:colOff>333941</xdr:colOff>
      <xdr:row>600</xdr:row>
      <xdr:rowOff>138560</xdr:rowOff>
    </xdr:to>
    <xdr:sp macro="" textlink="">
      <xdr:nvSpPr>
        <xdr:cNvPr id="380" name="Flecha circular 379"/>
        <xdr:cNvSpPr/>
      </xdr:nvSpPr>
      <xdr:spPr>
        <a:xfrm rot="16200000" flipV="1">
          <a:off x="4796235" y="113900229"/>
          <a:ext cx="512884" cy="563778"/>
        </a:xfrm>
        <a:prstGeom prst="circular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9</xdr:col>
      <xdr:colOff>417618</xdr:colOff>
      <xdr:row>598</xdr:row>
      <xdr:rowOff>144891</xdr:rowOff>
    </xdr:from>
    <xdr:to>
      <xdr:col>10</xdr:col>
      <xdr:colOff>1412</xdr:colOff>
      <xdr:row>599</xdr:row>
      <xdr:rowOff>63321</xdr:rowOff>
    </xdr:to>
    <xdr:sp macro="" textlink="">
      <xdr:nvSpPr>
        <xdr:cNvPr id="383" name="Flecha abajo 382"/>
        <xdr:cNvSpPr/>
      </xdr:nvSpPr>
      <xdr:spPr>
        <a:xfrm rot="5400000" flipH="1">
          <a:off x="5579538" y="113902596"/>
          <a:ext cx="108930" cy="431519"/>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595320</xdr:colOff>
      <xdr:row>599</xdr:row>
      <xdr:rowOff>0</xdr:rowOff>
    </xdr:from>
    <xdr:to>
      <xdr:col>17</xdr:col>
      <xdr:colOff>666329</xdr:colOff>
      <xdr:row>599</xdr:row>
      <xdr:rowOff>128821</xdr:rowOff>
    </xdr:to>
    <xdr:cxnSp macro="">
      <xdr:nvCxnSpPr>
        <xdr:cNvPr id="396" name="Conector recto 395"/>
        <xdr:cNvCxnSpPr/>
      </xdr:nvCxnSpPr>
      <xdr:spPr>
        <a:xfrm flipH="1">
          <a:off x="13225470" y="114109500"/>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609579</xdr:colOff>
      <xdr:row>599</xdr:row>
      <xdr:rowOff>2473</xdr:rowOff>
    </xdr:from>
    <xdr:to>
      <xdr:col>18</xdr:col>
      <xdr:colOff>258884</xdr:colOff>
      <xdr:row>599</xdr:row>
      <xdr:rowOff>6802</xdr:rowOff>
    </xdr:to>
    <xdr:cxnSp macro="">
      <xdr:nvCxnSpPr>
        <xdr:cNvPr id="397" name="Conector recto 396"/>
        <xdr:cNvCxnSpPr/>
      </xdr:nvCxnSpPr>
      <xdr:spPr>
        <a:xfrm flipH="1" flipV="1">
          <a:off x="13239729" y="114111973"/>
          <a:ext cx="497030"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787510</xdr:colOff>
      <xdr:row>599</xdr:row>
      <xdr:rowOff>6855</xdr:rowOff>
    </xdr:from>
    <xdr:to>
      <xdr:col>18</xdr:col>
      <xdr:colOff>10562</xdr:colOff>
      <xdr:row>599</xdr:row>
      <xdr:rowOff>135676</xdr:rowOff>
    </xdr:to>
    <xdr:cxnSp macro="">
      <xdr:nvCxnSpPr>
        <xdr:cNvPr id="398" name="Conector recto 397"/>
        <xdr:cNvCxnSpPr/>
      </xdr:nvCxnSpPr>
      <xdr:spPr>
        <a:xfrm flipH="1">
          <a:off x="13417660" y="114116355"/>
          <a:ext cx="70777"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693073</xdr:colOff>
      <xdr:row>599</xdr:row>
      <xdr:rowOff>8248</xdr:rowOff>
    </xdr:from>
    <xdr:to>
      <xdr:col>17</xdr:col>
      <xdr:colOff>764082</xdr:colOff>
      <xdr:row>599</xdr:row>
      <xdr:rowOff>137069</xdr:rowOff>
    </xdr:to>
    <xdr:cxnSp macro="">
      <xdr:nvCxnSpPr>
        <xdr:cNvPr id="399" name="Conector recto 398"/>
        <xdr:cNvCxnSpPr/>
      </xdr:nvCxnSpPr>
      <xdr:spPr>
        <a:xfrm flipH="1">
          <a:off x="13323223" y="11411774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41193</xdr:colOff>
      <xdr:row>599</xdr:row>
      <xdr:rowOff>6855</xdr:rowOff>
    </xdr:from>
    <xdr:to>
      <xdr:col>18</xdr:col>
      <xdr:colOff>112202</xdr:colOff>
      <xdr:row>599</xdr:row>
      <xdr:rowOff>135676</xdr:rowOff>
    </xdr:to>
    <xdr:cxnSp macro="">
      <xdr:nvCxnSpPr>
        <xdr:cNvPr id="400" name="Conector recto 399"/>
        <xdr:cNvCxnSpPr/>
      </xdr:nvCxnSpPr>
      <xdr:spPr>
        <a:xfrm flipH="1">
          <a:off x="13519068" y="114116355"/>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142831</xdr:colOff>
      <xdr:row>599</xdr:row>
      <xdr:rowOff>9759</xdr:rowOff>
    </xdr:from>
    <xdr:to>
      <xdr:col>18</xdr:col>
      <xdr:colOff>213840</xdr:colOff>
      <xdr:row>599</xdr:row>
      <xdr:rowOff>138580</xdr:rowOff>
    </xdr:to>
    <xdr:cxnSp macro="">
      <xdr:nvCxnSpPr>
        <xdr:cNvPr id="401" name="Conector recto 400"/>
        <xdr:cNvCxnSpPr/>
      </xdr:nvCxnSpPr>
      <xdr:spPr>
        <a:xfrm flipH="1">
          <a:off x="13620706" y="114119259"/>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845281</xdr:colOff>
      <xdr:row>590</xdr:row>
      <xdr:rowOff>36594</xdr:rowOff>
    </xdr:from>
    <xdr:to>
      <xdr:col>17</xdr:col>
      <xdr:colOff>845282</xdr:colOff>
      <xdr:row>590</xdr:row>
      <xdr:rowOff>178183</xdr:rowOff>
    </xdr:to>
    <xdr:sp macro="" textlink="">
      <xdr:nvSpPr>
        <xdr:cNvPr id="403" name="Rectángulo 402"/>
        <xdr:cNvSpPr/>
      </xdr:nvSpPr>
      <xdr:spPr>
        <a:xfrm>
          <a:off x="11779981" y="111688644"/>
          <a:ext cx="2543176" cy="141589"/>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495605</xdr:colOff>
      <xdr:row>591</xdr:row>
      <xdr:rowOff>2373</xdr:rowOff>
    </xdr:from>
    <xdr:to>
      <xdr:col>17</xdr:col>
      <xdr:colOff>844209</xdr:colOff>
      <xdr:row>598</xdr:row>
      <xdr:rowOff>182022</xdr:rowOff>
    </xdr:to>
    <xdr:sp macro="" textlink="">
      <xdr:nvSpPr>
        <xdr:cNvPr id="404" name="Rectángulo 403"/>
        <xdr:cNvSpPr/>
      </xdr:nvSpPr>
      <xdr:spPr>
        <a:xfrm>
          <a:off x="13125755" y="112597398"/>
          <a:ext cx="348604" cy="1503624"/>
        </a:xfrm>
        <a:prstGeom prst="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595320</xdr:colOff>
      <xdr:row>626</xdr:row>
      <xdr:rowOff>0</xdr:rowOff>
    </xdr:from>
    <xdr:to>
      <xdr:col>8</xdr:col>
      <xdr:colOff>666329</xdr:colOff>
      <xdr:row>626</xdr:row>
      <xdr:rowOff>128821</xdr:rowOff>
    </xdr:to>
    <xdr:cxnSp macro="">
      <xdr:nvCxnSpPr>
        <xdr:cNvPr id="416" name="Conector recto 415"/>
        <xdr:cNvCxnSpPr/>
      </xdr:nvCxnSpPr>
      <xdr:spPr>
        <a:xfrm flipH="1">
          <a:off x="3893127" y="11745403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609579</xdr:colOff>
      <xdr:row>626</xdr:row>
      <xdr:rowOff>2473</xdr:rowOff>
    </xdr:from>
    <xdr:to>
      <xdr:col>9</xdr:col>
      <xdr:colOff>258884</xdr:colOff>
      <xdr:row>626</xdr:row>
      <xdr:rowOff>6802</xdr:rowOff>
    </xdr:to>
    <xdr:cxnSp macro="">
      <xdr:nvCxnSpPr>
        <xdr:cNvPr id="417" name="Conector recto 416"/>
        <xdr:cNvCxnSpPr/>
      </xdr:nvCxnSpPr>
      <xdr:spPr>
        <a:xfrm flipH="1" flipV="1">
          <a:off x="3907386" y="117456506"/>
          <a:ext cx="493974"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787510</xdr:colOff>
      <xdr:row>626</xdr:row>
      <xdr:rowOff>6855</xdr:rowOff>
    </xdr:from>
    <xdr:to>
      <xdr:col>9</xdr:col>
      <xdr:colOff>10562</xdr:colOff>
      <xdr:row>626</xdr:row>
      <xdr:rowOff>135676</xdr:rowOff>
    </xdr:to>
    <xdr:cxnSp macro="">
      <xdr:nvCxnSpPr>
        <xdr:cNvPr id="418" name="Conector recto 417"/>
        <xdr:cNvCxnSpPr/>
      </xdr:nvCxnSpPr>
      <xdr:spPr>
        <a:xfrm flipH="1">
          <a:off x="4085317" y="117460888"/>
          <a:ext cx="67721"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693073</xdr:colOff>
      <xdr:row>626</xdr:row>
      <xdr:rowOff>8248</xdr:rowOff>
    </xdr:from>
    <xdr:to>
      <xdr:col>8</xdr:col>
      <xdr:colOff>764082</xdr:colOff>
      <xdr:row>626</xdr:row>
      <xdr:rowOff>137069</xdr:rowOff>
    </xdr:to>
    <xdr:cxnSp macro="">
      <xdr:nvCxnSpPr>
        <xdr:cNvPr id="419" name="Conector recto 418"/>
        <xdr:cNvCxnSpPr/>
      </xdr:nvCxnSpPr>
      <xdr:spPr>
        <a:xfrm flipH="1">
          <a:off x="3990880" y="11746228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41193</xdr:colOff>
      <xdr:row>626</xdr:row>
      <xdr:rowOff>6855</xdr:rowOff>
    </xdr:from>
    <xdr:to>
      <xdr:col>9</xdr:col>
      <xdr:colOff>112202</xdr:colOff>
      <xdr:row>626</xdr:row>
      <xdr:rowOff>135676</xdr:rowOff>
    </xdr:to>
    <xdr:cxnSp macro="">
      <xdr:nvCxnSpPr>
        <xdr:cNvPr id="420" name="Conector recto 419"/>
        <xdr:cNvCxnSpPr/>
      </xdr:nvCxnSpPr>
      <xdr:spPr>
        <a:xfrm flipH="1">
          <a:off x="4183669" y="11746088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142831</xdr:colOff>
      <xdr:row>626</xdr:row>
      <xdr:rowOff>9759</xdr:rowOff>
    </xdr:from>
    <xdr:to>
      <xdr:col>9</xdr:col>
      <xdr:colOff>213840</xdr:colOff>
      <xdr:row>626</xdr:row>
      <xdr:rowOff>138580</xdr:rowOff>
    </xdr:to>
    <xdr:cxnSp macro="">
      <xdr:nvCxnSpPr>
        <xdr:cNvPr id="421" name="Conector recto 420"/>
        <xdr:cNvCxnSpPr/>
      </xdr:nvCxnSpPr>
      <xdr:spPr>
        <a:xfrm flipH="1">
          <a:off x="4285307" y="11746379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535781</xdr:colOff>
      <xdr:row>618</xdr:row>
      <xdr:rowOff>2373</xdr:rowOff>
    </xdr:from>
    <xdr:to>
      <xdr:col>8</xdr:col>
      <xdr:colOff>844209</xdr:colOff>
      <xdr:row>626</xdr:row>
      <xdr:rowOff>3428</xdr:rowOff>
    </xdr:to>
    <xdr:sp macro="" textlink="">
      <xdr:nvSpPr>
        <xdr:cNvPr id="424" name="Rectángulo 423"/>
        <xdr:cNvSpPr/>
      </xdr:nvSpPr>
      <xdr:spPr>
        <a:xfrm>
          <a:off x="3833588" y="115946783"/>
          <a:ext cx="308428" cy="1510678"/>
        </a:xfrm>
        <a:prstGeom prst="rect">
          <a:avLst/>
        </a:prstGeom>
        <a:noFill/>
        <a:ln w="28575">
          <a:solidFill>
            <a:srgbClr val="EF603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840587</xdr:colOff>
      <xdr:row>617</xdr:row>
      <xdr:rowOff>196322</xdr:rowOff>
    </xdr:from>
    <xdr:to>
      <xdr:col>8</xdr:col>
      <xdr:colOff>844209</xdr:colOff>
      <xdr:row>621</xdr:row>
      <xdr:rowOff>175501</xdr:rowOff>
    </xdr:to>
    <xdr:cxnSp macro="">
      <xdr:nvCxnSpPr>
        <xdr:cNvPr id="428" name="Conector recto 427"/>
        <xdr:cNvCxnSpPr>
          <a:stCxn id="424" idx="3"/>
        </xdr:cNvCxnSpPr>
      </xdr:nvCxnSpPr>
      <xdr:spPr>
        <a:xfrm flipH="1" flipV="1">
          <a:off x="4138394" y="115934058"/>
          <a:ext cx="3622" cy="76094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838200</xdr:colOff>
      <xdr:row>618</xdr:row>
      <xdr:rowOff>14288</xdr:rowOff>
    </xdr:from>
    <xdr:to>
      <xdr:col>8</xdr:col>
      <xdr:colOff>844208</xdr:colOff>
      <xdr:row>621</xdr:row>
      <xdr:rowOff>175501</xdr:rowOff>
    </xdr:to>
    <xdr:cxnSp macro="">
      <xdr:nvCxnSpPr>
        <xdr:cNvPr id="429" name="Conector recto 428"/>
        <xdr:cNvCxnSpPr/>
      </xdr:nvCxnSpPr>
      <xdr:spPr>
        <a:xfrm>
          <a:off x="4143375" y="117028913"/>
          <a:ext cx="2549183" cy="74223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595320</xdr:colOff>
      <xdr:row>625</xdr:row>
      <xdr:rowOff>0</xdr:rowOff>
    </xdr:from>
    <xdr:to>
      <xdr:col>18</xdr:col>
      <xdr:colOff>666329</xdr:colOff>
      <xdr:row>625</xdr:row>
      <xdr:rowOff>128821</xdr:rowOff>
    </xdr:to>
    <xdr:cxnSp macro="">
      <xdr:nvCxnSpPr>
        <xdr:cNvPr id="441" name="Conector recto 440"/>
        <xdr:cNvCxnSpPr/>
      </xdr:nvCxnSpPr>
      <xdr:spPr>
        <a:xfrm flipH="1">
          <a:off x="12346060" y="120763393"/>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609579</xdr:colOff>
      <xdr:row>625</xdr:row>
      <xdr:rowOff>2473</xdr:rowOff>
    </xdr:from>
    <xdr:to>
      <xdr:col>19</xdr:col>
      <xdr:colOff>258884</xdr:colOff>
      <xdr:row>625</xdr:row>
      <xdr:rowOff>6802</xdr:rowOff>
    </xdr:to>
    <xdr:cxnSp macro="">
      <xdr:nvCxnSpPr>
        <xdr:cNvPr id="442" name="Conector recto 441"/>
        <xdr:cNvCxnSpPr/>
      </xdr:nvCxnSpPr>
      <xdr:spPr>
        <a:xfrm flipH="1" flipV="1">
          <a:off x="12360319" y="120765866"/>
          <a:ext cx="494892" cy="4329"/>
        </a:xfrm>
        <a:prstGeom prst="line">
          <a:avLst/>
        </a:prstGeom>
        <a:ln w="19050">
          <a:solidFill>
            <a:schemeClr val="tx1">
              <a:lumMod val="95000"/>
              <a:lumOff val="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787510</xdr:colOff>
      <xdr:row>625</xdr:row>
      <xdr:rowOff>6855</xdr:rowOff>
    </xdr:from>
    <xdr:to>
      <xdr:col>19</xdr:col>
      <xdr:colOff>10562</xdr:colOff>
      <xdr:row>625</xdr:row>
      <xdr:rowOff>135676</xdr:rowOff>
    </xdr:to>
    <xdr:cxnSp macro="">
      <xdr:nvCxnSpPr>
        <xdr:cNvPr id="443" name="Conector recto 442"/>
        <xdr:cNvCxnSpPr/>
      </xdr:nvCxnSpPr>
      <xdr:spPr>
        <a:xfrm flipH="1">
          <a:off x="12538250" y="120770248"/>
          <a:ext cx="6863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693073</xdr:colOff>
      <xdr:row>625</xdr:row>
      <xdr:rowOff>8248</xdr:rowOff>
    </xdr:from>
    <xdr:to>
      <xdr:col>18</xdr:col>
      <xdr:colOff>764082</xdr:colOff>
      <xdr:row>625</xdr:row>
      <xdr:rowOff>137069</xdr:rowOff>
    </xdr:to>
    <xdr:cxnSp macro="">
      <xdr:nvCxnSpPr>
        <xdr:cNvPr id="444" name="Conector recto 443"/>
        <xdr:cNvCxnSpPr/>
      </xdr:nvCxnSpPr>
      <xdr:spPr>
        <a:xfrm flipH="1">
          <a:off x="12443813" y="120771641"/>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41193</xdr:colOff>
      <xdr:row>625</xdr:row>
      <xdr:rowOff>6855</xdr:rowOff>
    </xdr:from>
    <xdr:to>
      <xdr:col>19</xdr:col>
      <xdr:colOff>112202</xdr:colOff>
      <xdr:row>625</xdr:row>
      <xdr:rowOff>135676</xdr:rowOff>
    </xdr:to>
    <xdr:cxnSp macro="">
      <xdr:nvCxnSpPr>
        <xdr:cNvPr id="445" name="Conector recto 444"/>
        <xdr:cNvCxnSpPr/>
      </xdr:nvCxnSpPr>
      <xdr:spPr>
        <a:xfrm flipH="1">
          <a:off x="12637520" y="120770248"/>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142831</xdr:colOff>
      <xdr:row>625</xdr:row>
      <xdr:rowOff>9759</xdr:rowOff>
    </xdr:from>
    <xdr:to>
      <xdr:col>19</xdr:col>
      <xdr:colOff>213840</xdr:colOff>
      <xdr:row>625</xdr:row>
      <xdr:rowOff>138580</xdr:rowOff>
    </xdr:to>
    <xdr:cxnSp macro="">
      <xdr:nvCxnSpPr>
        <xdr:cNvPr id="446" name="Conector recto 445"/>
        <xdr:cNvCxnSpPr/>
      </xdr:nvCxnSpPr>
      <xdr:spPr>
        <a:xfrm flipH="1">
          <a:off x="12739158" y="120773152"/>
          <a:ext cx="71009" cy="12882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14371</xdr:colOff>
      <xdr:row>616</xdr:row>
      <xdr:rowOff>193164</xdr:rowOff>
    </xdr:from>
    <xdr:to>
      <xdr:col>19</xdr:col>
      <xdr:colOff>525664</xdr:colOff>
      <xdr:row>616</xdr:row>
      <xdr:rowOff>194192</xdr:rowOff>
    </xdr:to>
    <xdr:cxnSp macro="">
      <xdr:nvCxnSpPr>
        <xdr:cNvPr id="452" name="Conector recto 451"/>
        <xdr:cNvCxnSpPr/>
      </xdr:nvCxnSpPr>
      <xdr:spPr>
        <a:xfrm flipV="1">
          <a:off x="15147458" y="119177909"/>
          <a:ext cx="511293" cy="1028"/>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344102</xdr:colOff>
      <xdr:row>624</xdr:row>
      <xdr:rowOff>177085</xdr:rowOff>
    </xdr:from>
    <xdr:to>
      <xdr:col>18</xdr:col>
      <xdr:colOff>843819</xdr:colOff>
      <xdr:row>624</xdr:row>
      <xdr:rowOff>178205</xdr:rowOff>
    </xdr:to>
    <xdr:cxnSp macro="">
      <xdr:nvCxnSpPr>
        <xdr:cNvPr id="453" name="Conector recto 452"/>
        <xdr:cNvCxnSpPr/>
      </xdr:nvCxnSpPr>
      <xdr:spPr>
        <a:xfrm>
          <a:off x="12094842" y="120746090"/>
          <a:ext cx="499717" cy="1120"/>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344918</xdr:colOff>
      <xdr:row>617</xdr:row>
      <xdr:rowOff>978</xdr:rowOff>
    </xdr:from>
    <xdr:to>
      <xdr:col>19</xdr:col>
      <xdr:colOff>498680</xdr:colOff>
      <xdr:row>624</xdr:row>
      <xdr:rowOff>181277</xdr:rowOff>
    </xdr:to>
    <xdr:cxnSp macro="">
      <xdr:nvCxnSpPr>
        <xdr:cNvPr id="454" name="Conector recto 453"/>
        <xdr:cNvCxnSpPr/>
      </xdr:nvCxnSpPr>
      <xdr:spPr>
        <a:xfrm flipH="1">
          <a:off x="14656967" y="117116745"/>
          <a:ext cx="1000701" cy="1535402"/>
        </a:xfrm>
        <a:prstGeom prst="line">
          <a:avLst/>
        </a:prstGeom>
        <a:ln w="28575">
          <a:solidFill>
            <a:schemeClr val="accent1">
              <a:lumMod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6863</xdr:colOff>
      <xdr:row>617</xdr:row>
      <xdr:rowOff>173</xdr:rowOff>
    </xdr:from>
    <xdr:to>
      <xdr:col>16</xdr:col>
      <xdr:colOff>8239</xdr:colOff>
      <xdr:row>617</xdr:row>
      <xdr:rowOff>194794</xdr:rowOff>
    </xdr:to>
    <xdr:cxnSp macro="">
      <xdr:nvCxnSpPr>
        <xdr:cNvPr id="458" name="Conector recto 457"/>
        <xdr:cNvCxnSpPr/>
      </xdr:nvCxnSpPr>
      <xdr:spPr>
        <a:xfrm flipH="1" flipV="1">
          <a:off x="12625033" y="117115940"/>
          <a:ext cx="1376" cy="194621"/>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20456</xdr:colOff>
      <xdr:row>614</xdr:row>
      <xdr:rowOff>130342</xdr:rowOff>
    </xdr:from>
    <xdr:to>
      <xdr:col>19</xdr:col>
      <xdr:colOff>20456</xdr:colOff>
      <xdr:row>616</xdr:row>
      <xdr:rowOff>182309</xdr:rowOff>
    </xdr:to>
    <xdr:cxnSp macro="">
      <xdr:nvCxnSpPr>
        <xdr:cNvPr id="459" name="Conector recto 458"/>
        <xdr:cNvCxnSpPr>
          <a:endCxn id="460" idx="2"/>
        </xdr:cNvCxnSpPr>
      </xdr:nvCxnSpPr>
      <xdr:spPr>
        <a:xfrm flipV="1">
          <a:off x="15153543" y="118726311"/>
          <a:ext cx="0" cy="440743"/>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22702</xdr:colOff>
      <xdr:row>614</xdr:row>
      <xdr:rowOff>130342</xdr:rowOff>
    </xdr:from>
    <xdr:to>
      <xdr:col>19</xdr:col>
      <xdr:colOff>19440</xdr:colOff>
      <xdr:row>618</xdr:row>
      <xdr:rowOff>189177</xdr:rowOff>
    </xdr:to>
    <xdr:sp macro="" textlink="">
      <xdr:nvSpPr>
        <xdr:cNvPr id="460" name="Forma libre 459"/>
        <xdr:cNvSpPr/>
      </xdr:nvSpPr>
      <xdr:spPr>
        <a:xfrm>
          <a:off x="12619029" y="118726311"/>
          <a:ext cx="2533498" cy="865545"/>
        </a:xfrm>
        <a:custGeom>
          <a:avLst/>
          <a:gdLst>
            <a:gd name="connsiteX0" fmla="*/ 0 w 2547611"/>
            <a:gd name="connsiteY0" fmla="*/ 577372 h 782859"/>
            <a:gd name="connsiteX1" fmla="*/ 1056883 w 2547611"/>
            <a:gd name="connsiteY1" fmla="*/ 750257 h 782859"/>
            <a:gd name="connsiteX2" fmla="*/ 2547611 w 2547611"/>
            <a:gd name="connsiteY2" fmla="*/ 0 h 782859"/>
          </a:gdLst>
          <a:ahLst/>
          <a:cxnLst>
            <a:cxn ang="0">
              <a:pos x="connsiteX0" y="connsiteY0"/>
            </a:cxn>
            <a:cxn ang="0">
              <a:pos x="connsiteX1" y="connsiteY1"/>
            </a:cxn>
            <a:cxn ang="0">
              <a:pos x="connsiteX2" y="connsiteY2"/>
            </a:cxn>
          </a:cxnLst>
          <a:rect l="l" t="t" r="r" b="b"/>
          <a:pathLst>
            <a:path w="2547611" h="782859">
              <a:moveTo>
                <a:pt x="0" y="577372"/>
              </a:moveTo>
              <a:cubicBezTo>
                <a:pt x="316140" y="711929"/>
                <a:pt x="632281" y="846486"/>
                <a:pt x="1056883" y="750257"/>
              </a:cubicBezTo>
              <a:cubicBezTo>
                <a:pt x="1481485" y="654028"/>
                <a:pt x="2369289" y="78831"/>
                <a:pt x="2547611" y="0"/>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638175</xdr:colOff>
      <xdr:row>85</xdr:row>
      <xdr:rowOff>152400</xdr:rowOff>
    </xdr:from>
    <xdr:to>
      <xdr:col>6</xdr:col>
      <xdr:colOff>656799</xdr:colOff>
      <xdr:row>93</xdr:row>
      <xdr:rowOff>18886</xdr:rowOff>
    </xdr:to>
    <xdr:pic>
      <xdr:nvPicPr>
        <xdr:cNvPr id="3" name="Imagen 2"/>
        <xdr:cNvPicPr>
          <a:picLocks noChangeAspect="1"/>
        </xdr:cNvPicPr>
      </xdr:nvPicPr>
      <xdr:blipFill>
        <a:blip xmlns:r="http://schemas.openxmlformats.org/officeDocument/2006/relationships" r:embed="rId4"/>
        <a:stretch>
          <a:fillRect/>
        </a:stretch>
      </xdr:blipFill>
      <xdr:spPr>
        <a:xfrm>
          <a:off x="1400175" y="16030575"/>
          <a:ext cx="3409524" cy="1314286"/>
        </a:xfrm>
        <a:prstGeom prst="rect">
          <a:avLst/>
        </a:prstGeom>
      </xdr:spPr>
    </xdr:pic>
    <xdr:clientData/>
  </xdr:twoCellAnchor>
  <xdr:twoCellAnchor editAs="oneCell">
    <xdr:from>
      <xdr:col>9</xdr:col>
      <xdr:colOff>514350</xdr:colOff>
      <xdr:row>85</xdr:row>
      <xdr:rowOff>114300</xdr:rowOff>
    </xdr:from>
    <xdr:to>
      <xdr:col>13</xdr:col>
      <xdr:colOff>771525</xdr:colOff>
      <xdr:row>93</xdr:row>
      <xdr:rowOff>75347</xdr:rowOff>
    </xdr:to>
    <xdr:pic>
      <xdr:nvPicPr>
        <xdr:cNvPr id="10" name="Imagen 9"/>
        <xdr:cNvPicPr>
          <a:picLocks noChangeAspect="1"/>
        </xdr:cNvPicPr>
      </xdr:nvPicPr>
      <xdr:blipFill>
        <a:blip xmlns:r="http://schemas.openxmlformats.org/officeDocument/2006/relationships" r:embed="rId5"/>
        <a:stretch>
          <a:fillRect/>
        </a:stretch>
      </xdr:blipFill>
      <xdr:spPr>
        <a:xfrm>
          <a:off x="7210425" y="15992475"/>
          <a:ext cx="3648075" cy="1408847"/>
        </a:xfrm>
        <a:prstGeom prst="rect">
          <a:avLst/>
        </a:prstGeom>
      </xdr:spPr>
    </xdr:pic>
    <xdr:clientData/>
  </xdr:twoCellAnchor>
  <xdr:twoCellAnchor editAs="oneCell">
    <xdr:from>
      <xdr:col>2</xdr:col>
      <xdr:colOff>276225</xdr:colOff>
      <xdr:row>117</xdr:row>
      <xdr:rowOff>123825</xdr:rowOff>
    </xdr:from>
    <xdr:to>
      <xdr:col>6</xdr:col>
      <xdr:colOff>537204</xdr:colOff>
      <xdr:row>128</xdr:row>
      <xdr:rowOff>112183</xdr:rowOff>
    </xdr:to>
    <xdr:pic>
      <xdr:nvPicPr>
        <xdr:cNvPr id="312" name="Imagen 311"/>
        <xdr:cNvPicPr>
          <a:picLocks noChangeAspect="1"/>
        </xdr:cNvPicPr>
      </xdr:nvPicPr>
      <xdr:blipFill rotWithShape="1">
        <a:blip xmlns:r="http://schemas.openxmlformats.org/officeDocument/2006/relationships" r:embed="rId6"/>
        <a:srcRect l="2822" t="2184" b="6077"/>
        <a:stretch/>
      </xdr:blipFill>
      <xdr:spPr>
        <a:xfrm>
          <a:off x="1038225" y="21850350"/>
          <a:ext cx="3651879" cy="19790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27"/>
  <sheetViews>
    <sheetView showGridLines="0" tabSelected="1" zoomScaleNormal="100" workbookViewId="0">
      <selection activeCell="F234" sqref="F234"/>
    </sheetView>
  </sheetViews>
  <sheetFormatPr baseColWidth="10" defaultColWidth="7" defaultRowHeight="14.25" x14ac:dyDescent="0.25"/>
  <cols>
    <col min="1" max="1" width="7" style="1" customWidth="1"/>
    <col min="2" max="2" width="4.42578125" style="1" customWidth="1"/>
    <col min="3" max="74" width="12.7109375" style="1" customWidth="1"/>
    <col min="75" max="16384" width="7" style="1"/>
  </cols>
  <sheetData>
    <row r="2" spans="1:20" ht="15" x14ac:dyDescent="0.25">
      <c r="C2" s="4" t="s">
        <v>6</v>
      </c>
      <c r="J2" s="4"/>
      <c r="K2" s="4"/>
      <c r="L2" s="4"/>
      <c r="M2" s="4"/>
      <c r="N2" s="4"/>
      <c r="O2" s="4"/>
      <c r="P2" s="4"/>
      <c r="Q2" s="4"/>
      <c r="R2" s="4"/>
      <c r="S2" s="4"/>
      <c r="T2" s="4"/>
    </row>
    <row r="3" spans="1:20" ht="15" thickBot="1" x14ac:dyDescent="0.3"/>
    <row r="4" spans="1:20" ht="15.75" thickBot="1" x14ac:dyDescent="0.3">
      <c r="B4" s="228" t="s">
        <v>0</v>
      </c>
      <c r="C4" s="229"/>
      <c r="D4" s="2" t="s">
        <v>2</v>
      </c>
      <c r="E4" s="2" t="s">
        <v>3</v>
      </c>
      <c r="G4" s="5" t="s">
        <v>4</v>
      </c>
      <c r="H4" s="237">
        <v>210</v>
      </c>
      <c r="I4" s="237"/>
    </row>
    <row r="5" spans="1:20" ht="15.75" thickBot="1" x14ac:dyDescent="0.3">
      <c r="B5" s="230" t="s">
        <v>1</v>
      </c>
      <c r="C5" s="231"/>
      <c r="D5" s="147">
        <v>0.4</v>
      </c>
      <c r="E5" s="147">
        <v>0.5</v>
      </c>
      <c r="K5" s="226" t="s">
        <v>8</v>
      </c>
      <c r="L5" s="226"/>
      <c r="M5" s="226"/>
    </row>
    <row r="6" spans="1:20" ht="15.75" thickBot="1" x14ac:dyDescent="0.3">
      <c r="B6" s="230" t="s">
        <v>7</v>
      </c>
      <c r="C6" s="231"/>
      <c r="D6" s="147">
        <v>0.4</v>
      </c>
      <c r="E6" s="147">
        <v>0.4</v>
      </c>
      <c r="F6" s="232" t="s">
        <v>5</v>
      </c>
      <c r="G6" s="233"/>
      <c r="H6" s="238">
        <f>15000*SQRT(H4)</f>
        <v>217370.65119284156</v>
      </c>
      <c r="I6" s="238"/>
      <c r="K6" s="226"/>
      <c r="L6" s="226"/>
      <c r="M6" s="226"/>
    </row>
    <row r="7" spans="1:20" ht="15.75" thickBot="1" x14ac:dyDescent="0.3">
      <c r="B7" s="230" t="s">
        <v>126</v>
      </c>
      <c r="C7" s="231"/>
      <c r="D7" s="147">
        <v>0.3</v>
      </c>
      <c r="E7" s="147">
        <v>0.3</v>
      </c>
      <c r="J7" s="30"/>
      <c r="K7" s="7"/>
      <c r="L7" s="7"/>
    </row>
    <row r="8" spans="1:20" s="23" customFormat="1" ht="15" x14ac:dyDescent="0.25">
      <c r="B8" s="77"/>
      <c r="C8" s="77"/>
      <c r="D8" s="116"/>
      <c r="E8" s="116"/>
      <c r="J8" s="30"/>
      <c r="K8" s="30"/>
      <c r="L8" s="30"/>
    </row>
    <row r="10" spans="1:20" ht="15.75" customHeight="1" thickBot="1" x14ac:dyDescent="0.3">
      <c r="C10" s="148">
        <v>500</v>
      </c>
      <c r="D10" s="234">
        <v>4000</v>
      </c>
      <c r="E10" s="234"/>
      <c r="F10" s="234"/>
    </row>
    <row r="11" spans="1:20" ht="15.75" customHeight="1" thickTop="1" x14ac:dyDescent="0.25">
      <c r="A11" s="8"/>
      <c r="C11" s="191" t="str">
        <f>D7&amp;" x "&amp;E7</f>
        <v>0.3 x 0.3</v>
      </c>
      <c r="D11" s="32" t="str">
        <f>B5&amp;": "</f>
        <v xml:space="preserve">VIGA 01: </v>
      </c>
      <c r="E11" s="9" t="str">
        <f>D5&amp;" x "&amp;E5</f>
        <v>0.4 x 0.5</v>
      </c>
      <c r="F11" s="42"/>
    </row>
    <row r="12" spans="1:20" ht="14.25" customHeight="1" x14ac:dyDescent="0.25">
      <c r="A12" s="8"/>
      <c r="C12" s="191"/>
      <c r="F12" s="191" t="str">
        <f>D6&amp;" x "&amp;E6</f>
        <v>0.4 x 0.4</v>
      </c>
    </row>
    <row r="13" spans="1:20" ht="14.25" customHeight="1" x14ac:dyDescent="0.25">
      <c r="A13" s="8"/>
      <c r="C13" s="191"/>
      <c r="F13" s="191"/>
    </row>
    <row r="14" spans="1:20" ht="14.25" customHeight="1" x14ac:dyDescent="0.25">
      <c r="A14" s="8"/>
      <c r="C14" s="191"/>
      <c r="E14" s="193">
        <v>400</v>
      </c>
      <c r="F14" s="191"/>
    </row>
    <row r="15" spans="1:20" ht="14.25" customHeight="1" x14ac:dyDescent="0.25">
      <c r="A15" s="239">
        <v>3</v>
      </c>
      <c r="B15" s="239"/>
      <c r="C15" s="191"/>
      <c r="E15" s="193"/>
      <c r="F15" s="191"/>
    </row>
    <row r="16" spans="1:20" ht="15.75" customHeight="1" x14ac:dyDescent="0.25">
      <c r="A16" s="8"/>
      <c r="C16" s="190" t="str">
        <f>B7&amp;":"</f>
        <v>COL 02:</v>
      </c>
      <c r="F16" s="190" t="str">
        <f>B6&amp;":"</f>
        <v>COL 01:</v>
      </c>
    </row>
    <row r="17" spans="1:16" x14ac:dyDescent="0.25">
      <c r="A17" s="8"/>
      <c r="C17" s="190"/>
      <c r="F17" s="190"/>
    </row>
    <row r="18" spans="1:16" x14ac:dyDescent="0.25">
      <c r="A18" s="8"/>
      <c r="C18" s="190"/>
      <c r="F18" s="190"/>
    </row>
    <row r="19" spans="1:16" ht="15.75" customHeight="1" thickBot="1" x14ac:dyDescent="0.3">
      <c r="A19" s="8"/>
      <c r="C19" s="33">
        <v>3000</v>
      </c>
      <c r="D19" s="235">
        <v>3000</v>
      </c>
      <c r="E19" s="236"/>
      <c r="F19" s="236"/>
      <c r="G19" s="236">
        <v>2000</v>
      </c>
      <c r="H19" s="236"/>
      <c r="I19" s="236"/>
      <c r="J19" s="23"/>
      <c r="N19" s="16">
        <v>1200</v>
      </c>
      <c r="O19" s="16"/>
      <c r="P19" s="16"/>
    </row>
    <row r="20" spans="1:16" ht="15.75" customHeight="1" thickTop="1" x14ac:dyDescent="0.25">
      <c r="A20" s="8"/>
      <c r="C20" s="41"/>
      <c r="D20" s="32" t="str">
        <f>B5&amp;": "</f>
        <v xml:space="preserve">VIGA 01: </v>
      </c>
      <c r="E20" s="9" t="str">
        <f>D5&amp;" x "&amp;E5</f>
        <v>0.4 x 0.5</v>
      </c>
      <c r="F20" s="42"/>
      <c r="G20" s="117" t="str">
        <f>B5&amp;": "</f>
        <v xml:space="preserve">VIGA 01: </v>
      </c>
      <c r="H20" s="98" t="str">
        <f>D5&amp;" x "&amp;E5</f>
        <v>0.4 x 0.5</v>
      </c>
      <c r="I20" s="41"/>
      <c r="J20" s="23"/>
      <c r="O20" s="7"/>
      <c r="P20" s="7"/>
    </row>
    <row r="21" spans="1:16" ht="14.25" customHeight="1" x14ac:dyDescent="0.25">
      <c r="A21" s="8"/>
      <c r="C21" s="191" t="str">
        <f>D7&amp;" x "&amp;E7</f>
        <v>0.3 x 0.3</v>
      </c>
      <c r="F21" s="191" t="str">
        <f>D6&amp;" x "&amp;E6</f>
        <v>0.4 x 0.4</v>
      </c>
      <c r="G21" s="23"/>
      <c r="H21" s="23"/>
      <c r="I21" s="191" t="str">
        <f>D7&amp;" x "&amp;E7</f>
        <v>0.3 x 0.3</v>
      </c>
      <c r="J21" s="23"/>
    </row>
    <row r="22" spans="1:16" x14ac:dyDescent="0.25">
      <c r="A22" s="8"/>
      <c r="C22" s="191"/>
      <c r="F22" s="191"/>
      <c r="G22" s="23"/>
      <c r="H22" s="23"/>
      <c r="I22" s="191"/>
      <c r="J22" s="23"/>
    </row>
    <row r="23" spans="1:16" x14ac:dyDescent="0.25">
      <c r="A23" s="8"/>
      <c r="C23" s="191"/>
      <c r="F23" s="191"/>
      <c r="G23" s="23"/>
      <c r="H23" s="23"/>
      <c r="I23" s="191"/>
      <c r="J23" s="23"/>
    </row>
    <row r="24" spans="1:16" ht="15" x14ac:dyDescent="0.25">
      <c r="A24" s="239">
        <v>3.5</v>
      </c>
      <c r="B24" s="239"/>
      <c r="C24" s="191"/>
      <c r="F24" s="191"/>
      <c r="G24" s="23"/>
      <c r="H24" s="23"/>
      <c r="I24" s="191"/>
      <c r="J24" s="23"/>
    </row>
    <row r="25" spans="1:16" ht="15" customHeight="1" x14ac:dyDescent="0.25">
      <c r="A25" s="8"/>
      <c r="C25" s="190" t="str">
        <f>B7&amp;":"</f>
        <v>COL 02:</v>
      </c>
      <c r="F25" s="190" t="str">
        <f>B6&amp;":"</f>
        <v>COL 01:</v>
      </c>
      <c r="G25" s="23"/>
      <c r="H25" s="23"/>
      <c r="I25" s="190" t="str">
        <f>B7&amp;":"</f>
        <v>COL 02:</v>
      </c>
      <c r="J25" s="23"/>
    </row>
    <row r="26" spans="1:16" ht="15" customHeight="1" x14ac:dyDescent="0.25">
      <c r="A26" s="8"/>
      <c r="C26" s="190"/>
      <c r="F26" s="190"/>
      <c r="G26" s="23"/>
      <c r="H26" s="23"/>
      <c r="I26" s="190"/>
      <c r="J26" s="23"/>
    </row>
    <row r="27" spans="1:16" ht="15.75" customHeight="1" x14ac:dyDescent="0.25">
      <c r="A27" s="8"/>
      <c r="C27" s="190"/>
      <c r="F27" s="190"/>
      <c r="G27" s="23"/>
      <c r="H27" s="23"/>
      <c r="I27" s="190"/>
      <c r="J27" s="23"/>
    </row>
    <row r="28" spans="1:16" ht="15.75" customHeight="1" x14ac:dyDescent="0.25">
      <c r="G28" s="23"/>
      <c r="H28" s="23"/>
      <c r="I28" s="23"/>
      <c r="J28" s="23"/>
    </row>
    <row r="29" spans="1:16" ht="14.25" customHeight="1" thickBot="1" x14ac:dyDescent="0.3">
      <c r="D29" s="43"/>
      <c r="E29" s="192">
        <v>4</v>
      </c>
      <c r="F29" s="43"/>
      <c r="G29" s="43"/>
      <c r="H29" s="192">
        <v>3</v>
      </c>
      <c r="I29" s="43"/>
    </row>
    <row r="30" spans="1:16" ht="14.25" customHeight="1" x14ac:dyDescent="0.25">
      <c r="E30" s="192"/>
      <c r="G30" s="23"/>
      <c r="H30" s="192"/>
      <c r="I30" s="23"/>
    </row>
    <row r="31" spans="1:16" ht="14.25" customHeight="1" x14ac:dyDescent="0.25"/>
    <row r="32" spans="1:16" ht="15.75" thickBot="1" x14ac:dyDescent="0.3">
      <c r="C32" s="68" t="s">
        <v>9</v>
      </c>
      <c r="D32" s="69"/>
    </row>
    <row r="34" spans="1:18" ht="15" x14ac:dyDescent="0.25">
      <c r="C34" s="227" t="s">
        <v>10</v>
      </c>
      <c r="D34" s="227"/>
      <c r="E34" s="227"/>
      <c r="F34" s="227"/>
      <c r="G34" s="227"/>
      <c r="H34" s="45"/>
      <c r="I34" s="45"/>
      <c r="J34" s="45"/>
      <c r="K34" s="45"/>
    </row>
    <row r="35" spans="1:18" ht="15" x14ac:dyDescent="0.25">
      <c r="C35" s="227" t="s">
        <v>11</v>
      </c>
      <c r="D35" s="227"/>
      <c r="E35" s="227"/>
      <c r="F35" s="227"/>
      <c r="G35" s="227"/>
      <c r="H35" s="227"/>
      <c r="I35" s="45"/>
      <c r="J35" s="45"/>
      <c r="K35" s="45"/>
    </row>
    <row r="36" spans="1:18" ht="15" x14ac:dyDescent="0.25">
      <c r="I36" s="10"/>
      <c r="J36" s="10"/>
      <c r="K36" s="10"/>
      <c r="P36" s="10"/>
      <c r="Q36" s="10"/>
      <c r="R36" s="10"/>
    </row>
    <row r="37" spans="1:18" ht="15" x14ac:dyDescent="0.25">
      <c r="I37" s="10"/>
      <c r="J37" s="10"/>
      <c r="K37" s="10"/>
      <c r="P37" s="10"/>
      <c r="Q37" s="10"/>
      <c r="R37" s="10"/>
    </row>
    <row r="38" spans="1:18" ht="15" x14ac:dyDescent="0.25">
      <c r="D38" s="34">
        <f>-E40*E29/2</f>
        <v>-8000</v>
      </c>
      <c r="F38" s="50">
        <f>-E40*E29/2</f>
        <v>-8000</v>
      </c>
      <c r="M38" s="47"/>
      <c r="N38" s="23"/>
      <c r="O38" s="23"/>
      <c r="Q38" s="47"/>
    </row>
    <row r="39" spans="1:18" x14ac:dyDescent="0.25">
      <c r="L39" s="23"/>
      <c r="M39" s="23"/>
      <c r="N39" s="23"/>
      <c r="O39" s="23"/>
      <c r="P39" s="23"/>
      <c r="Q39" s="23"/>
    </row>
    <row r="40" spans="1:18" ht="15.75" thickBot="1" x14ac:dyDescent="0.3">
      <c r="A40" s="23"/>
      <c r="B40" s="23"/>
      <c r="C40" s="33">
        <f>C10</f>
        <v>500</v>
      </c>
      <c r="D40" s="109">
        <f>-(E40*E29^2)/12</f>
        <v>-5333.333333333333</v>
      </c>
      <c r="E40" s="35">
        <f>D10</f>
        <v>4000</v>
      </c>
      <c r="F40" s="111">
        <f>(E40*E29^2)/12</f>
        <v>5333.333333333333</v>
      </c>
      <c r="G40" s="23"/>
    </row>
    <row r="41" spans="1:18" ht="15.75" customHeight="1" thickTop="1" x14ac:dyDescent="0.25">
      <c r="A41" s="8"/>
      <c r="B41" s="23"/>
      <c r="C41" s="44"/>
      <c r="D41" s="32"/>
      <c r="E41" s="9"/>
      <c r="F41" s="42"/>
      <c r="G41" s="23"/>
    </row>
    <row r="42" spans="1:18" ht="14.25" customHeight="1" x14ac:dyDescent="0.25">
      <c r="A42" s="8"/>
      <c r="B42" s="23"/>
      <c r="C42" s="44"/>
      <c r="D42" s="23"/>
      <c r="E42" s="23"/>
      <c r="F42" s="44"/>
      <c r="G42" s="23"/>
    </row>
    <row r="43" spans="1:18" ht="14.25" customHeight="1" x14ac:dyDescent="0.25">
      <c r="A43" s="8"/>
      <c r="B43" s="23"/>
      <c r="C43" s="44"/>
      <c r="D43" s="23"/>
      <c r="E43" s="23"/>
      <c r="F43" s="44"/>
      <c r="G43" s="23"/>
    </row>
    <row r="44" spans="1:18" ht="14.25" customHeight="1" x14ac:dyDescent="0.25">
      <c r="A44" s="8"/>
      <c r="B44" s="23"/>
      <c r="C44" s="44"/>
      <c r="D44" s="23"/>
      <c r="E44" s="195">
        <f>E14</f>
        <v>400</v>
      </c>
      <c r="F44" s="44"/>
      <c r="G44" s="23"/>
    </row>
    <row r="45" spans="1:18" ht="15" customHeight="1" x14ac:dyDescent="0.25">
      <c r="A45" s="223">
        <f>A15</f>
        <v>3</v>
      </c>
      <c r="B45" s="223"/>
      <c r="C45" s="44"/>
      <c r="D45" s="23"/>
      <c r="E45" s="195"/>
      <c r="F45" s="44"/>
      <c r="G45" s="23"/>
    </row>
    <row r="46" spans="1:18" ht="14.25" customHeight="1" x14ac:dyDescent="0.25">
      <c r="A46" s="8"/>
      <c r="B46" s="23"/>
      <c r="C46" s="46"/>
      <c r="D46" s="23"/>
      <c r="E46" s="23"/>
      <c r="F46" s="46"/>
      <c r="G46" s="23"/>
    </row>
    <row r="47" spans="1:18" ht="15" x14ac:dyDescent="0.25">
      <c r="A47" s="8"/>
      <c r="B47" s="23"/>
      <c r="C47" s="46"/>
      <c r="D47" s="34">
        <f>-((E49*E29/2)+(E44/2))</f>
        <v>-6200</v>
      </c>
      <c r="E47" s="23"/>
      <c r="F47" s="121">
        <f>-((E49*E29/2)+(E44/2))</f>
        <v>-6200</v>
      </c>
      <c r="G47" s="50">
        <f>-H49*H29/2</f>
        <v>-3000</v>
      </c>
      <c r="I47" s="50">
        <f>-H49*H29/2</f>
        <v>-3000</v>
      </c>
    </row>
    <row r="48" spans="1:18" x14ac:dyDescent="0.25">
      <c r="A48" s="8"/>
      <c r="B48" s="23"/>
      <c r="C48" s="46"/>
      <c r="D48" s="23"/>
      <c r="E48" s="23"/>
      <c r="F48" s="46"/>
    </row>
    <row r="49" spans="1:13" ht="15.75" thickBot="1" x14ac:dyDescent="0.3">
      <c r="A49" s="8"/>
      <c r="B49" s="23"/>
      <c r="C49" s="48">
        <f>C19</f>
        <v>3000</v>
      </c>
      <c r="D49" s="109">
        <f>-(((E49*E29^2)/12)+E44*E59/8)</f>
        <v>-4200</v>
      </c>
      <c r="E49" s="35">
        <f>D19</f>
        <v>3000</v>
      </c>
      <c r="F49" s="122">
        <f>((E49*E29^2)/12)+(E44*E59/8)</f>
        <v>4200</v>
      </c>
      <c r="G49" s="109">
        <f>-(H49*H29^2)/12</f>
        <v>-1500</v>
      </c>
      <c r="H49" s="35">
        <f>G19</f>
        <v>2000</v>
      </c>
      <c r="I49" s="110">
        <f>(H49*H29^2)/12</f>
        <v>1500</v>
      </c>
      <c r="J49" s="23"/>
      <c r="M49" s="118"/>
    </row>
    <row r="50" spans="1:13" ht="15.75" thickTop="1" x14ac:dyDescent="0.25">
      <c r="A50" s="8"/>
      <c r="B50" s="23"/>
      <c r="C50" s="41"/>
      <c r="D50" s="32"/>
      <c r="E50" s="9"/>
      <c r="F50" s="42"/>
      <c r="G50" s="32"/>
      <c r="H50" s="9"/>
      <c r="I50" s="41"/>
      <c r="J50" s="23"/>
      <c r="M50" s="30"/>
    </row>
    <row r="51" spans="1:13" x14ac:dyDescent="0.25">
      <c r="A51" s="8"/>
      <c r="B51" s="23"/>
      <c r="C51" s="44"/>
      <c r="D51" s="23"/>
      <c r="E51" s="23"/>
      <c r="F51" s="44"/>
      <c r="G51" s="23"/>
      <c r="H51" s="23"/>
      <c r="I51" s="44"/>
      <c r="J51" s="23"/>
      <c r="M51" s="119"/>
    </row>
    <row r="52" spans="1:13" x14ac:dyDescent="0.25">
      <c r="A52" s="8"/>
      <c r="B52" s="23"/>
      <c r="C52" s="44"/>
      <c r="D52" s="23"/>
      <c r="E52" s="23"/>
      <c r="F52" s="44"/>
      <c r="G52" s="23"/>
      <c r="H52" s="23"/>
      <c r="I52" s="44"/>
      <c r="J52" s="23"/>
      <c r="M52" s="119"/>
    </row>
    <row r="53" spans="1:13" x14ac:dyDescent="0.25">
      <c r="A53" s="8"/>
      <c r="B53" s="23"/>
      <c r="C53" s="44"/>
      <c r="D53" s="23"/>
      <c r="E53" s="23"/>
      <c r="F53" s="44"/>
      <c r="G53" s="23"/>
      <c r="H53" s="23"/>
      <c r="I53" s="44"/>
      <c r="J53" s="23"/>
      <c r="M53" s="119"/>
    </row>
    <row r="54" spans="1:13" ht="15" x14ac:dyDescent="0.25">
      <c r="A54" s="223">
        <f>A24</f>
        <v>3.5</v>
      </c>
      <c r="B54" s="223"/>
      <c r="C54" s="44"/>
      <c r="D54" s="23"/>
      <c r="E54" s="23"/>
      <c r="F54" s="44"/>
      <c r="G54" s="23"/>
      <c r="H54" s="23"/>
      <c r="I54" s="44"/>
      <c r="J54" s="23"/>
      <c r="M54" s="119"/>
    </row>
    <row r="55" spans="1:13" x14ac:dyDescent="0.25">
      <c r="A55" s="8"/>
      <c r="B55" s="23"/>
      <c r="C55" s="46"/>
      <c r="D55" s="23"/>
      <c r="E55" s="23"/>
      <c r="F55" s="46"/>
      <c r="G55" s="23"/>
      <c r="H55" s="23"/>
      <c r="I55" s="46"/>
      <c r="J55" s="23"/>
      <c r="M55" s="120"/>
    </row>
    <row r="56" spans="1:13" x14ac:dyDescent="0.25">
      <c r="A56" s="8"/>
      <c r="B56" s="23"/>
      <c r="C56" s="46"/>
      <c r="D56" s="23"/>
      <c r="E56" s="23"/>
      <c r="F56" s="46"/>
      <c r="G56" s="23"/>
      <c r="H56" s="23"/>
      <c r="I56" s="46"/>
      <c r="J56" s="23"/>
      <c r="M56" s="120"/>
    </row>
    <row r="57" spans="1:13" x14ac:dyDescent="0.25">
      <c r="A57" s="8"/>
      <c r="B57" s="23"/>
      <c r="C57" s="46"/>
      <c r="D57" s="23"/>
      <c r="E57" s="23"/>
      <c r="F57" s="46"/>
      <c r="G57" s="23"/>
      <c r="H57" s="23"/>
      <c r="I57" s="46"/>
      <c r="J57" s="23"/>
      <c r="M57" s="120"/>
    </row>
    <row r="58" spans="1:13" x14ac:dyDescent="0.25">
      <c r="A58" s="23"/>
      <c r="B58" s="23"/>
      <c r="C58" s="23"/>
      <c r="D58" s="23"/>
      <c r="E58" s="23"/>
      <c r="F58" s="23"/>
      <c r="G58" s="23"/>
      <c r="H58" s="23"/>
      <c r="I58" s="23"/>
      <c r="J58" s="23"/>
      <c r="M58" s="23"/>
    </row>
    <row r="59" spans="1:13" ht="15" customHeight="1" thickBot="1" x14ac:dyDescent="0.3">
      <c r="A59" s="23"/>
      <c r="B59" s="23"/>
      <c r="C59" s="23"/>
      <c r="D59" s="43"/>
      <c r="E59" s="194">
        <f>E29</f>
        <v>4</v>
      </c>
      <c r="F59" s="43"/>
      <c r="G59" s="43"/>
      <c r="H59" s="194">
        <f>H29</f>
        <v>3</v>
      </c>
      <c r="I59" s="43"/>
      <c r="J59" s="23"/>
      <c r="M59" s="23"/>
    </row>
    <row r="60" spans="1:13" ht="14.25" customHeight="1" x14ac:dyDescent="0.25">
      <c r="A60" s="23"/>
      <c r="B60" s="23"/>
      <c r="C60" s="23"/>
      <c r="D60" s="23"/>
      <c r="E60" s="194"/>
      <c r="F60" s="23"/>
      <c r="G60" s="23"/>
      <c r="H60" s="194"/>
      <c r="I60" s="23"/>
      <c r="J60" s="23"/>
      <c r="M60" s="23"/>
    </row>
    <row r="62" spans="1:13" ht="15" x14ac:dyDescent="0.25">
      <c r="B62" s="181" t="s">
        <v>12</v>
      </c>
      <c r="C62" s="181"/>
      <c r="D62" s="181"/>
      <c r="E62" s="181"/>
      <c r="F62" s="181"/>
      <c r="G62" s="181"/>
      <c r="H62" s="181"/>
    </row>
    <row r="64" spans="1:13" ht="15" x14ac:dyDescent="0.25">
      <c r="C64" s="181" t="s">
        <v>133</v>
      </c>
      <c r="D64" s="181"/>
      <c r="E64" s="181"/>
      <c r="F64" s="4"/>
    </row>
    <row r="65" spans="4:10" x14ac:dyDescent="0.25">
      <c r="D65" s="12" t="s">
        <v>14</v>
      </c>
      <c r="E65" s="12"/>
      <c r="F65" s="12">
        <f>C49</f>
        <v>3000</v>
      </c>
      <c r="G65" s="1" t="s">
        <v>24</v>
      </c>
    </row>
    <row r="66" spans="4:10" x14ac:dyDescent="0.25">
      <c r="D66" s="12" t="s">
        <v>15</v>
      </c>
      <c r="E66" s="12"/>
      <c r="F66" s="12">
        <f>D47</f>
        <v>-6200</v>
      </c>
      <c r="G66" s="1" t="s">
        <v>24</v>
      </c>
    </row>
    <row r="67" spans="4:10" x14ac:dyDescent="0.25">
      <c r="D67" s="12" t="s">
        <v>16</v>
      </c>
      <c r="E67" s="12"/>
      <c r="F67" s="12">
        <f>D49*100</f>
        <v>-420000</v>
      </c>
      <c r="G67" s="1" t="s">
        <v>25</v>
      </c>
    </row>
    <row r="68" spans="4:10" x14ac:dyDescent="0.25">
      <c r="D68" s="12" t="s">
        <v>17</v>
      </c>
      <c r="E68" s="12"/>
      <c r="F68" s="12">
        <v>0</v>
      </c>
      <c r="G68" s="1" t="s">
        <v>24</v>
      </c>
    </row>
    <row r="69" spans="4:10" x14ac:dyDescent="0.25">
      <c r="D69" s="12" t="s">
        <v>18</v>
      </c>
      <c r="F69" s="12">
        <f>F47+G47</f>
        <v>-9200</v>
      </c>
      <c r="G69" s="1" t="s">
        <v>24</v>
      </c>
    </row>
    <row r="70" spans="4:10" x14ac:dyDescent="0.25">
      <c r="D70" s="12" t="s">
        <v>19</v>
      </c>
      <c r="E70" s="12"/>
      <c r="F70" s="12">
        <f>(F49+G49)*100</f>
        <v>270000</v>
      </c>
      <c r="G70" s="1" t="s">
        <v>25</v>
      </c>
    </row>
    <row r="71" spans="4:10" x14ac:dyDescent="0.25">
      <c r="D71" s="12" t="s">
        <v>21</v>
      </c>
      <c r="E71" s="12"/>
      <c r="F71" s="12">
        <v>0</v>
      </c>
      <c r="G71" s="1" t="s">
        <v>24</v>
      </c>
    </row>
    <row r="72" spans="4:10" ht="15.75" x14ac:dyDescent="0.25">
      <c r="D72" s="12" t="s">
        <v>23</v>
      </c>
      <c r="E72" s="125" t="s">
        <v>20</v>
      </c>
      <c r="F72" s="12">
        <f>I47</f>
        <v>-3000</v>
      </c>
      <c r="G72" s="1" t="s">
        <v>24</v>
      </c>
    </row>
    <row r="73" spans="4:10" x14ac:dyDescent="0.25">
      <c r="D73" s="12" t="s">
        <v>22</v>
      </c>
      <c r="E73" s="12"/>
      <c r="F73" s="12">
        <f>I49*100</f>
        <v>150000</v>
      </c>
      <c r="G73" s="1" t="s">
        <v>25</v>
      </c>
    </row>
    <row r="74" spans="4:10" x14ac:dyDescent="0.25">
      <c r="D74" s="12" t="s">
        <v>127</v>
      </c>
      <c r="E74" s="12"/>
      <c r="F74" s="12">
        <f>C40</f>
        <v>500</v>
      </c>
      <c r="G74" s="1" t="s">
        <v>24</v>
      </c>
      <c r="J74" s="1" t="s">
        <v>26</v>
      </c>
    </row>
    <row r="75" spans="4:10" x14ac:dyDescent="0.25">
      <c r="D75" s="12" t="s">
        <v>128</v>
      </c>
      <c r="E75" s="12"/>
      <c r="F75" s="12">
        <f>D38</f>
        <v>-8000</v>
      </c>
      <c r="G75" s="1" t="s">
        <v>24</v>
      </c>
    </row>
    <row r="76" spans="4:10" x14ac:dyDescent="0.25">
      <c r="D76" s="12" t="s">
        <v>129</v>
      </c>
      <c r="E76" s="12"/>
      <c r="F76" s="123">
        <f>D40*100</f>
        <v>-533333.33333333326</v>
      </c>
      <c r="G76" s="1" t="s">
        <v>25</v>
      </c>
    </row>
    <row r="77" spans="4:10" s="23" customFormat="1" x14ac:dyDescent="0.25">
      <c r="D77" s="12" t="s">
        <v>130</v>
      </c>
      <c r="E77" s="12"/>
      <c r="F77" s="12">
        <v>0</v>
      </c>
      <c r="G77" s="23" t="s">
        <v>24</v>
      </c>
    </row>
    <row r="78" spans="4:10" s="23" customFormat="1" x14ac:dyDescent="0.25">
      <c r="D78" s="12" t="s">
        <v>131</v>
      </c>
      <c r="E78" s="12"/>
      <c r="F78" s="12">
        <f>F38</f>
        <v>-8000</v>
      </c>
      <c r="G78" s="23" t="s">
        <v>24</v>
      </c>
    </row>
    <row r="79" spans="4:10" x14ac:dyDescent="0.25">
      <c r="D79" s="12" t="s">
        <v>132</v>
      </c>
      <c r="E79" s="12"/>
      <c r="F79" s="123">
        <f>F40*100</f>
        <v>533333.33333333326</v>
      </c>
      <c r="G79" s="23" t="s">
        <v>25</v>
      </c>
    </row>
    <row r="81" spans="2:12" ht="14.25" customHeight="1" x14ac:dyDescent="0.25">
      <c r="B81" s="180" t="s">
        <v>27</v>
      </c>
      <c r="C81" s="180"/>
      <c r="D81" s="180"/>
      <c r="E81" s="180"/>
      <c r="F81" s="180"/>
      <c r="G81" s="180"/>
      <c r="H81" s="180"/>
      <c r="I81" s="180"/>
      <c r="J81" s="180"/>
      <c r="K81" s="180"/>
      <c r="L81" s="180"/>
    </row>
    <row r="82" spans="2:12" x14ac:dyDescent="0.25">
      <c r="B82" s="180"/>
      <c r="C82" s="180"/>
      <c r="D82" s="180"/>
      <c r="E82" s="180"/>
      <c r="F82" s="180"/>
      <c r="G82" s="180"/>
      <c r="H82" s="180"/>
      <c r="I82" s="180"/>
      <c r="J82" s="180"/>
      <c r="K82" s="180"/>
      <c r="L82" s="180"/>
    </row>
    <row r="83" spans="2:12" x14ac:dyDescent="0.25">
      <c r="B83" s="180"/>
      <c r="C83" s="180"/>
      <c r="D83" s="180"/>
      <c r="E83" s="180"/>
      <c r="F83" s="180"/>
      <c r="G83" s="180"/>
      <c r="H83" s="180"/>
      <c r="I83" s="180"/>
      <c r="J83" s="180"/>
      <c r="K83" s="180"/>
      <c r="L83" s="180"/>
    </row>
    <row r="85" spans="2:12" ht="15" x14ac:dyDescent="0.25">
      <c r="B85" s="222" t="s">
        <v>28</v>
      </c>
      <c r="C85" s="222"/>
      <c r="D85" s="222"/>
      <c r="E85" s="222"/>
      <c r="F85" s="222"/>
      <c r="G85" s="222"/>
      <c r="H85" s="222"/>
    </row>
    <row r="96" spans="2:12" ht="15" x14ac:dyDescent="0.25">
      <c r="B96" s="222" t="s">
        <v>29</v>
      </c>
      <c r="C96" s="222"/>
      <c r="D96" s="222"/>
      <c r="F96" s="13"/>
      <c r="G96" s="13"/>
      <c r="H96" s="13"/>
      <c r="I96" s="13"/>
      <c r="J96" s="13"/>
      <c r="K96" s="13"/>
    </row>
    <row r="97" spans="2:15" ht="15" x14ac:dyDescent="0.25">
      <c r="B97" s="181" t="s">
        <v>30</v>
      </c>
      <c r="C97" s="181"/>
      <c r="D97" s="181"/>
      <c r="E97" s="181"/>
      <c r="F97" s="181"/>
      <c r="G97" s="181"/>
      <c r="H97" s="181"/>
      <c r="I97" s="36">
        <v>90</v>
      </c>
      <c r="J97" s="4"/>
      <c r="K97" s="4"/>
      <c r="M97" s="23"/>
    </row>
    <row r="99" spans="2:15" x14ac:dyDescent="0.25">
      <c r="B99" s="18"/>
      <c r="C99" s="15">
        <f>COS(RADIANS(I97))</f>
        <v>6.1257422745431001E-17</v>
      </c>
      <c r="D99" s="15">
        <f>-SIN(RADIANS(I97))</f>
        <v>-1</v>
      </c>
      <c r="E99" s="15">
        <v>0</v>
      </c>
      <c r="F99" s="15">
        <v>0</v>
      </c>
      <c r="G99" s="15">
        <v>0</v>
      </c>
      <c r="H99" s="17">
        <v>0</v>
      </c>
      <c r="I99" s="54"/>
      <c r="J99" s="15">
        <f>COS(RADIANS(I97))</f>
        <v>6.1257422745431001E-17</v>
      </c>
      <c r="K99" s="15">
        <f>SIN(RADIANS(I97))</f>
        <v>1</v>
      </c>
      <c r="L99" s="1">
        <v>0</v>
      </c>
      <c r="M99" s="1">
        <v>0</v>
      </c>
      <c r="N99" s="1">
        <v>0</v>
      </c>
      <c r="O99" s="18">
        <v>0</v>
      </c>
    </row>
    <row r="100" spans="2:15" x14ac:dyDescent="0.25">
      <c r="B100" s="18"/>
      <c r="C100" s="15">
        <f>SIN(RADIANS(I97))</f>
        <v>1</v>
      </c>
      <c r="D100" s="15">
        <f>COS(RADIANS(I97))</f>
        <v>6.1257422745431001E-17</v>
      </c>
      <c r="E100" s="15">
        <v>0</v>
      </c>
      <c r="F100" s="15">
        <v>0</v>
      </c>
      <c r="G100" s="15">
        <v>0</v>
      </c>
      <c r="H100" s="17">
        <v>0</v>
      </c>
      <c r="I100" s="54"/>
      <c r="J100" s="15">
        <f>-SIN(RADIANS(I97))</f>
        <v>-1</v>
      </c>
      <c r="K100" s="15">
        <f>COS(RADIANS(I97))</f>
        <v>6.1257422745431001E-17</v>
      </c>
      <c r="L100" s="1">
        <v>0</v>
      </c>
      <c r="M100" s="1">
        <v>0</v>
      </c>
      <c r="N100" s="1">
        <v>0</v>
      </c>
      <c r="O100" s="18">
        <v>0</v>
      </c>
    </row>
    <row r="101" spans="2:15" x14ac:dyDescent="0.25">
      <c r="B101" s="18"/>
      <c r="C101" s="15">
        <v>0</v>
      </c>
      <c r="D101" s="15">
        <v>0</v>
      </c>
      <c r="E101" s="15">
        <v>1</v>
      </c>
      <c r="F101" s="15">
        <v>0</v>
      </c>
      <c r="G101" s="15">
        <v>0</v>
      </c>
      <c r="H101" s="17">
        <v>0</v>
      </c>
      <c r="I101" s="54"/>
      <c r="J101" s="15">
        <v>0</v>
      </c>
      <c r="K101" s="15">
        <v>0</v>
      </c>
      <c r="L101" s="15">
        <v>1</v>
      </c>
      <c r="M101" s="1">
        <v>0</v>
      </c>
      <c r="N101" s="1">
        <v>0</v>
      </c>
      <c r="O101" s="18">
        <v>0</v>
      </c>
    </row>
    <row r="102" spans="2:15" x14ac:dyDescent="0.25">
      <c r="B102" s="18"/>
      <c r="C102" s="15">
        <v>0</v>
      </c>
      <c r="D102" s="15">
        <v>0</v>
      </c>
      <c r="E102" s="15">
        <v>0</v>
      </c>
      <c r="F102" s="15">
        <f>COS(RADIANS(I97))</f>
        <v>6.1257422745431001E-17</v>
      </c>
      <c r="G102" s="15">
        <f>-SIN(RADIANS(I97))</f>
        <v>-1</v>
      </c>
      <c r="H102" s="17">
        <v>0</v>
      </c>
      <c r="I102" s="54"/>
      <c r="J102" s="15">
        <v>0</v>
      </c>
      <c r="K102" s="15">
        <v>0</v>
      </c>
      <c r="L102" s="15">
        <v>0</v>
      </c>
      <c r="M102" s="15">
        <f>COS(RADIANS(I97))</f>
        <v>6.1257422745431001E-17</v>
      </c>
      <c r="N102" s="15">
        <f>SIN(RADIANS(I97))</f>
        <v>1</v>
      </c>
      <c r="O102" s="18">
        <v>0</v>
      </c>
    </row>
    <row r="103" spans="2:15" x14ac:dyDescent="0.25">
      <c r="B103" s="18"/>
      <c r="C103" s="15">
        <v>0</v>
      </c>
      <c r="D103" s="15">
        <v>0</v>
      </c>
      <c r="E103" s="15">
        <v>0</v>
      </c>
      <c r="F103" s="15">
        <f>SIN(RADIANS(I97))</f>
        <v>1</v>
      </c>
      <c r="G103" s="15">
        <f>COS(RADIANS(I97))</f>
        <v>6.1257422745431001E-17</v>
      </c>
      <c r="H103" s="17">
        <v>0</v>
      </c>
      <c r="I103" s="54"/>
      <c r="J103" s="15">
        <v>0</v>
      </c>
      <c r="K103" s="15">
        <v>0</v>
      </c>
      <c r="L103" s="15">
        <v>0</v>
      </c>
      <c r="M103" s="15">
        <f>-SIN(RADIANS(I97))</f>
        <v>-1</v>
      </c>
      <c r="N103" s="15">
        <f>COS(RADIANS(I97))</f>
        <v>6.1257422745431001E-17</v>
      </c>
      <c r="O103" s="18">
        <v>0</v>
      </c>
    </row>
    <row r="104" spans="2:15" x14ac:dyDescent="0.25">
      <c r="B104" s="18"/>
      <c r="C104" s="15">
        <v>0</v>
      </c>
      <c r="D104" s="15">
        <v>0</v>
      </c>
      <c r="E104" s="15">
        <v>0</v>
      </c>
      <c r="F104" s="15">
        <v>0</v>
      </c>
      <c r="G104" s="15">
        <v>0</v>
      </c>
      <c r="H104" s="17">
        <v>1</v>
      </c>
      <c r="I104" s="54"/>
      <c r="J104" s="15">
        <v>0</v>
      </c>
      <c r="K104" s="15">
        <v>0</v>
      </c>
      <c r="L104" s="15">
        <v>0</v>
      </c>
      <c r="M104" s="15">
        <v>0</v>
      </c>
      <c r="N104" s="15">
        <v>0</v>
      </c>
      <c r="O104" s="18">
        <v>1</v>
      </c>
    </row>
    <row r="105" spans="2:15" x14ac:dyDescent="0.25">
      <c r="C105" s="15"/>
      <c r="D105" s="15"/>
      <c r="E105" s="15"/>
      <c r="F105" s="15"/>
      <c r="G105" s="15"/>
      <c r="H105" s="15"/>
      <c r="I105" s="15"/>
      <c r="J105" s="15"/>
      <c r="K105" s="15"/>
      <c r="L105" s="15"/>
      <c r="M105" s="15"/>
      <c r="N105" s="15"/>
    </row>
    <row r="106" spans="2:15" ht="15" x14ac:dyDescent="0.25">
      <c r="B106" s="222" t="s">
        <v>31</v>
      </c>
      <c r="C106" s="222"/>
      <c r="D106" s="222"/>
      <c r="F106" s="13"/>
      <c r="G106" s="13"/>
      <c r="H106" s="13"/>
      <c r="I106" s="13"/>
      <c r="J106" s="13"/>
      <c r="K106" s="13"/>
    </row>
    <row r="107" spans="2:15" ht="15" x14ac:dyDescent="0.25">
      <c r="B107" s="181" t="s">
        <v>30</v>
      </c>
      <c r="C107" s="181"/>
      <c r="D107" s="181"/>
      <c r="E107" s="181"/>
      <c r="F107" s="181"/>
      <c r="G107" s="181"/>
      <c r="H107" s="181"/>
      <c r="I107" s="36">
        <v>0</v>
      </c>
      <c r="J107" s="4"/>
      <c r="K107" s="4"/>
      <c r="M107" s="23"/>
      <c r="N107" s="14"/>
    </row>
    <row r="109" spans="2:15" x14ac:dyDescent="0.25">
      <c r="B109" s="18"/>
      <c r="C109" s="15">
        <f>COS(RADIANS(I107))</f>
        <v>1</v>
      </c>
      <c r="D109" s="15">
        <f>-SIN(RADIANS(I107))</f>
        <v>0</v>
      </c>
      <c r="E109" s="15">
        <v>0</v>
      </c>
      <c r="F109" s="15">
        <v>0</v>
      </c>
      <c r="G109" s="15">
        <v>0</v>
      </c>
      <c r="H109" s="17">
        <v>0</v>
      </c>
      <c r="I109" s="54"/>
      <c r="J109" s="15">
        <f>COS(RADIANS(I107))</f>
        <v>1</v>
      </c>
      <c r="K109" s="15">
        <f>SIN(RADIANS(I107))</f>
        <v>0</v>
      </c>
      <c r="L109" s="1">
        <v>0</v>
      </c>
      <c r="M109" s="1">
        <v>0</v>
      </c>
      <c r="N109" s="1">
        <v>0</v>
      </c>
      <c r="O109" s="18">
        <v>0</v>
      </c>
    </row>
    <row r="110" spans="2:15" x14ac:dyDescent="0.25">
      <c r="B110" s="18"/>
      <c r="C110" s="15">
        <f>SIN(RADIANS(I107))</f>
        <v>0</v>
      </c>
      <c r="D110" s="15">
        <f>COS(RADIANS(I107))</f>
        <v>1</v>
      </c>
      <c r="E110" s="15">
        <v>0</v>
      </c>
      <c r="F110" s="15">
        <v>0</v>
      </c>
      <c r="G110" s="15">
        <v>0</v>
      </c>
      <c r="H110" s="17">
        <v>0</v>
      </c>
      <c r="I110" s="54"/>
      <c r="J110" s="15">
        <f>-SIN(RADIANS(I107))</f>
        <v>0</v>
      </c>
      <c r="K110" s="15">
        <f>COS(RADIANS(I107))</f>
        <v>1</v>
      </c>
      <c r="L110" s="1">
        <v>0</v>
      </c>
      <c r="M110" s="1">
        <v>0</v>
      </c>
      <c r="N110" s="1">
        <v>0</v>
      </c>
      <c r="O110" s="18">
        <v>0</v>
      </c>
    </row>
    <row r="111" spans="2:15" x14ac:dyDescent="0.25">
      <c r="B111" s="18"/>
      <c r="C111" s="15">
        <v>0</v>
      </c>
      <c r="D111" s="15">
        <v>0</v>
      </c>
      <c r="E111" s="15">
        <v>1</v>
      </c>
      <c r="F111" s="15">
        <v>0</v>
      </c>
      <c r="G111" s="15">
        <v>0</v>
      </c>
      <c r="H111" s="17">
        <v>0</v>
      </c>
      <c r="I111" s="54"/>
      <c r="J111" s="15">
        <v>0</v>
      </c>
      <c r="K111" s="15">
        <v>0</v>
      </c>
      <c r="L111" s="15">
        <v>1</v>
      </c>
      <c r="M111" s="1">
        <v>0</v>
      </c>
      <c r="N111" s="1">
        <v>0</v>
      </c>
      <c r="O111" s="18">
        <v>0</v>
      </c>
    </row>
    <row r="112" spans="2:15" x14ac:dyDescent="0.25">
      <c r="B112" s="18"/>
      <c r="C112" s="15">
        <v>0</v>
      </c>
      <c r="D112" s="15">
        <v>0</v>
      </c>
      <c r="E112" s="15">
        <v>0</v>
      </c>
      <c r="F112" s="15">
        <f>COS(RADIANS(I107))</f>
        <v>1</v>
      </c>
      <c r="G112" s="15">
        <f>-SIN(RADIANS(I107))</f>
        <v>0</v>
      </c>
      <c r="H112" s="17">
        <v>0</v>
      </c>
      <c r="I112" s="54"/>
      <c r="J112" s="15">
        <v>0</v>
      </c>
      <c r="K112" s="15">
        <v>0</v>
      </c>
      <c r="L112" s="15">
        <v>0</v>
      </c>
      <c r="M112" s="15">
        <f>COS(RADIANS(I107))</f>
        <v>1</v>
      </c>
      <c r="N112" s="15">
        <f>SIN(RADIANS(I107))</f>
        <v>0</v>
      </c>
      <c r="O112" s="18">
        <v>0</v>
      </c>
    </row>
    <row r="113" spans="2:15" x14ac:dyDescent="0.25">
      <c r="B113" s="18"/>
      <c r="C113" s="15">
        <v>0</v>
      </c>
      <c r="D113" s="15">
        <v>0</v>
      </c>
      <c r="E113" s="15">
        <v>0</v>
      </c>
      <c r="F113" s="15">
        <f>SIN(RADIANS(I107))</f>
        <v>0</v>
      </c>
      <c r="G113" s="15">
        <f>COS(RADIANS(I107))</f>
        <v>1</v>
      </c>
      <c r="H113" s="17">
        <v>0</v>
      </c>
      <c r="I113" s="54"/>
      <c r="J113" s="15">
        <v>0</v>
      </c>
      <c r="K113" s="15">
        <v>0</v>
      </c>
      <c r="L113" s="15">
        <v>0</v>
      </c>
      <c r="M113" s="15">
        <f>-SIN(RADIANS(I107))</f>
        <v>0</v>
      </c>
      <c r="N113" s="15">
        <f>COS(RADIANS(I107))</f>
        <v>1</v>
      </c>
      <c r="O113" s="18">
        <v>0</v>
      </c>
    </row>
    <row r="114" spans="2:15" x14ac:dyDescent="0.25">
      <c r="B114" s="18"/>
      <c r="C114" s="15">
        <v>0</v>
      </c>
      <c r="D114" s="15">
        <v>0</v>
      </c>
      <c r="E114" s="15">
        <v>0</v>
      </c>
      <c r="F114" s="15">
        <v>0</v>
      </c>
      <c r="G114" s="15">
        <v>0</v>
      </c>
      <c r="H114" s="17">
        <v>1</v>
      </c>
      <c r="I114" s="54"/>
      <c r="J114" s="15">
        <v>0</v>
      </c>
      <c r="K114" s="15">
        <v>0</v>
      </c>
      <c r="L114" s="15">
        <v>0</v>
      </c>
      <c r="M114" s="15">
        <v>0</v>
      </c>
      <c r="N114" s="15">
        <v>0</v>
      </c>
      <c r="O114" s="18">
        <v>1</v>
      </c>
    </row>
    <row r="116" spans="2:15" ht="15" x14ac:dyDescent="0.25">
      <c r="B116" s="179" t="s">
        <v>32</v>
      </c>
      <c r="C116" s="179"/>
      <c r="D116" s="179"/>
      <c r="E116" s="179"/>
      <c r="F116" s="179"/>
      <c r="G116" s="179"/>
      <c r="H116" s="179"/>
      <c r="I116" s="179"/>
    </row>
    <row r="117" spans="2:15" ht="15" x14ac:dyDescent="0.25">
      <c r="B117" s="181" t="s">
        <v>33</v>
      </c>
      <c r="C117" s="181"/>
      <c r="D117" s="181"/>
      <c r="E117" s="181"/>
      <c r="F117" s="181"/>
      <c r="G117" s="181"/>
      <c r="H117" s="181"/>
      <c r="I117" s="181"/>
      <c r="J117" s="181"/>
      <c r="K117" s="181"/>
      <c r="L117" s="181"/>
      <c r="M117" s="181"/>
    </row>
    <row r="130" spans="2:13" ht="15" customHeight="1" x14ac:dyDescent="0.25">
      <c r="B130" s="180" t="s">
        <v>34</v>
      </c>
      <c r="C130" s="180"/>
      <c r="D130" s="180"/>
      <c r="E130" s="180"/>
      <c r="F130" s="180"/>
      <c r="G130" s="180"/>
      <c r="H130" s="180"/>
      <c r="I130" s="180"/>
      <c r="J130" s="180"/>
      <c r="K130" s="180"/>
      <c r="L130" s="180"/>
      <c r="M130" s="180"/>
    </row>
    <row r="131" spans="2:13" x14ac:dyDescent="0.25">
      <c r="B131" s="180"/>
      <c r="C131" s="180"/>
      <c r="D131" s="180"/>
      <c r="E131" s="180"/>
      <c r="F131" s="180"/>
      <c r="G131" s="180"/>
      <c r="H131" s="180"/>
      <c r="I131" s="180"/>
      <c r="J131" s="180"/>
      <c r="K131" s="180"/>
      <c r="L131" s="180"/>
      <c r="M131" s="180"/>
    </row>
    <row r="132" spans="2:13" ht="15" thickBot="1" x14ac:dyDescent="0.3"/>
    <row r="133" spans="2:13" ht="15.75" thickBot="1" x14ac:dyDescent="0.3">
      <c r="B133" s="182" t="s">
        <v>46</v>
      </c>
      <c r="C133" s="183"/>
      <c r="D133" s="184">
        <v>1</v>
      </c>
      <c r="E133" s="185"/>
      <c r="F133" s="182" t="s">
        <v>47</v>
      </c>
      <c r="G133" s="183"/>
      <c r="H133" s="184">
        <v>4</v>
      </c>
      <c r="I133" s="185"/>
      <c r="J133" s="6"/>
      <c r="K133" s="6"/>
    </row>
    <row r="134" spans="2:13" ht="15" x14ac:dyDescent="0.25">
      <c r="B134" s="182" t="s">
        <v>0</v>
      </c>
      <c r="C134" s="186"/>
      <c r="D134" s="20" t="s">
        <v>35</v>
      </c>
      <c r="E134" s="20" t="s">
        <v>36</v>
      </c>
      <c r="F134" s="20" t="s">
        <v>37</v>
      </c>
      <c r="G134" s="186" t="s">
        <v>38</v>
      </c>
      <c r="H134" s="186"/>
      <c r="I134" s="31" t="s">
        <v>39</v>
      </c>
      <c r="J134" s="186" t="s">
        <v>40</v>
      </c>
      <c r="K134" s="187"/>
    </row>
    <row r="135" spans="2:13" ht="15.75" thickBot="1" x14ac:dyDescent="0.3">
      <c r="B135" s="217">
        <v>1</v>
      </c>
      <c r="C135" s="218"/>
      <c r="D135" s="21">
        <f>$D$7*100</f>
        <v>30</v>
      </c>
      <c r="E135" s="21">
        <f>$E$7*100</f>
        <v>30</v>
      </c>
      <c r="F135" s="21">
        <f>$A$24*100</f>
        <v>350</v>
      </c>
      <c r="G135" s="218">
        <f>D135*E135</f>
        <v>900</v>
      </c>
      <c r="H135" s="218"/>
      <c r="I135" s="37">
        <f>(D135*E135^3)/12</f>
        <v>67500</v>
      </c>
      <c r="J135" s="218">
        <f>$H$6</f>
        <v>217370.65119284156</v>
      </c>
      <c r="K135" s="218"/>
    </row>
    <row r="136" spans="2:13" ht="15" x14ac:dyDescent="0.25">
      <c r="B136" s="219" t="s">
        <v>41</v>
      </c>
      <c r="C136" s="220"/>
      <c r="D136" s="220" t="s">
        <v>42</v>
      </c>
      <c r="E136" s="220"/>
      <c r="F136" s="220" t="s">
        <v>43</v>
      </c>
      <c r="G136" s="220"/>
      <c r="H136" s="183" t="s">
        <v>44</v>
      </c>
      <c r="I136" s="221"/>
      <c r="J136" s="171" t="s">
        <v>45</v>
      </c>
      <c r="K136" s="172"/>
    </row>
    <row r="137" spans="2:13" ht="15.75" thickBot="1" x14ac:dyDescent="0.3">
      <c r="B137" s="213">
        <f>G135*J135/F135</f>
        <v>558953.10306730692</v>
      </c>
      <c r="C137" s="214"/>
      <c r="D137" s="214">
        <f>12*J135*I135/(F135^3)</f>
        <v>4106.5942266169486</v>
      </c>
      <c r="E137" s="214"/>
      <c r="F137" s="214">
        <f>6*J135*I135/(F135^2)</f>
        <v>718653.98965796595</v>
      </c>
      <c r="G137" s="214"/>
      <c r="H137" s="215">
        <f>4*J135*I135/F135</f>
        <v>167685930.92019206</v>
      </c>
      <c r="I137" s="216"/>
      <c r="J137" s="177">
        <f>2*J135*I135/F135</f>
        <v>83842965.460096031</v>
      </c>
      <c r="K137" s="178"/>
    </row>
    <row r="140" spans="2:13" x14ac:dyDescent="0.25">
      <c r="B140" s="18"/>
      <c r="C140" s="26">
        <f>B137</f>
        <v>558953.10306730692</v>
      </c>
      <c r="D140" s="29">
        <v>0</v>
      </c>
      <c r="E140" s="29">
        <v>0</v>
      </c>
      <c r="F140" s="26">
        <f>-B137</f>
        <v>-558953.10306730692</v>
      </c>
      <c r="G140" s="29">
        <v>0</v>
      </c>
      <c r="H140" s="17">
        <v>0</v>
      </c>
    </row>
    <row r="141" spans="2:13" x14ac:dyDescent="0.25">
      <c r="B141" s="18"/>
      <c r="C141" s="29">
        <v>0</v>
      </c>
      <c r="D141" s="26">
        <f>D137</f>
        <v>4106.5942266169486</v>
      </c>
      <c r="E141" s="26">
        <f>F137</f>
        <v>718653.98965796595</v>
      </c>
      <c r="F141" s="26">
        <v>0</v>
      </c>
      <c r="G141" s="26">
        <f>-D137</f>
        <v>-4106.5942266169486</v>
      </c>
      <c r="H141" s="28">
        <f>F137</f>
        <v>718653.98965796595</v>
      </c>
    </row>
    <row r="142" spans="2:13" x14ac:dyDescent="0.25">
      <c r="B142" s="18"/>
      <c r="C142" s="29">
        <v>0</v>
      </c>
      <c r="D142" s="26">
        <f>F137</f>
        <v>718653.98965796595</v>
      </c>
      <c r="E142" s="29">
        <f>H137</f>
        <v>167685930.92019206</v>
      </c>
      <c r="F142" s="26">
        <v>0</v>
      </c>
      <c r="G142" s="38">
        <f>-F137</f>
        <v>-718653.98965796595</v>
      </c>
      <c r="H142" s="17">
        <f>J137</f>
        <v>83842965.460096031</v>
      </c>
    </row>
    <row r="143" spans="2:13" x14ac:dyDescent="0.25">
      <c r="B143" s="18"/>
      <c r="C143" s="26">
        <f>-B137</f>
        <v>-558953.10306730692</v>
      </c>
      <c r="D143" s="29">
        <v>0</v>
      </c>
      <c r="E143" s="29">
        <v>0</v>
      </c>
      <c r="F143" s="26">
        <f>B137</f>
        <v>558953.10306730692</v>
      </c>
      <c r="G143" s="29">
        <v>0</v>
      </c>
      <c r="H143" s="17">
        <v>0</v>
      </c>
    </row>
    <row r="144" spans="2:13" x14ac:dyDescent="0.25">
      <c r="B144" s="18"/>
      <c r="C144" s="29">
        <v>0</v>
      </c>
      <c r="D144" s="26">
        <f>-D137</f>
        <v>-4106.5942266169486</v>
      </c>
      <c r="E144" s="38">
        <f>-F137</f>
        <v>-718653.98965796595</v>
      </c>
      <c r="F144" s="29">
        <v>0</v>
      </c>
      <c r="G144" s="26">
        <f>D137</f>
        <v>4106.5942266169486</v>
      </c>
      <c r="H144" s="28">
        <f>-F137</f>
        <v>-718653.98965796595</v>
      </c>
    </row>
    <row r="145" spans="2:13" x14ac:dyDescent="0.25">
      <c r="B145" s="18"/>
      <c r="C145" s="29">
        <v>0</v>
      </c>
      <c r="D145" s="26">
        <f>F137</f>
        <v>718653.98965796595</v>
      </c>
      <c r="E145" s="29">
        <f>J137</f>
        <v>83842965.460096031</v>
      </c>
      <c r="F145" s="29">
        <v>0</v>
      </c>
      <c r="G145" s="38">
        <f>-F137</f>
        <v>-718653.98965796595</v>
      </c>
      <c r="H145" s="17">
        <f>H137</f>
        <v>167685930.92019206</v>
      </c>
    </row>
    <row r="147" spans="2:13" ht="15" thickBot="1" x14ac:dyDescent="0.3"/>
    <row r="148" spans="2:13" ht="15.75" thickBot="1" x14ac:dyDescent="0.3">
      <c r="B148" s="182" t="s">
        <v>46</v>
      </c>
      <c r="C148" s="183"/>
      <c r="D148" s="184">
        <v>2</v>
      </c>
      <c r="E148" s="185"/>
      <c r="F148" s="182" t="s">
        <v>47</v>
      </c>
      <c r="G148" s="183"/>
      <c r="H148" s="184">
        <v>5</v>
      </c>
      <c r="I148" s="185"/>
      <c r="J148" s="6"/>
      <c r="K148" s="6"/>
      <c r="L148" s="3"/>
      <c r="M148" s="3"/>
    </row>
    <row r="149" spans="2:13" ht="15" x14ac:dyDescent="0.25">
      <c r="B149" s="182" t="s">
        <v>0</v>
      </c>
      <c r="C149" s="186"/>
      <c r="D149" s="20" t="s">
        <v>35</v>
      </c>
      <c r="E149" s="20" t="s">
        <v>36</v>
      </c>
      <c r="F149" s="20" t="s">
        <v>37</v>
      </c>
      <c r="G149" s="186" t="s">
        <v>38</v>
      </c>
      <c r="H149" s="186"/>
      <c r="I149" s="31" t="s">
        <v>39</v>
      </c>
      <c r="J149" s="186" t="s">
        <v>40</v>
      </c>
      <c r="K149" s="187"/>
      <c r="L149" s="3"/>
      <c r="M149" s="3"/>
    </row>
    <row r="150" spans="2:13" ht="15.75" thickBot="1" x14ac:dyDescent="0.3">
      <c r="B150" s="217">
        <v>2</v>
      </c>
      <c r="C150" s="218"/>
      <c r="D150" s="21">
        <f>$D$6*100</f>
        <v>40</v>
      </c>
      <c r="E150" s="21">
        <f>$E$6*100</f>
        <v>40</v>
      </c>
      <c r="F150" s="21">
        <f>$A$24*100</f>
        <v>350</v>
      </c>
      <c r="G150" s="218">
        <f>D150*E150</f>
        <v>1600</v>
      </c>
      <c r="H150" s="218"/>
      <c r="I150" s="37">
        <f>(D150*E150^3)/12</f>
        <v>213333.33333333334</v>
      </c>
      <c r="J150" s="218">
        <f>$H$6</f>
        <v>217370.65119284156</v>
      </c>
      <c r="K150" s="218"/>
      <c r="L150" s="3"/>
      <c r="M150" s="3"/>
    </row>
    <row r="151" spans="2:13" ht="15" x14ac:dyDescent="0.25">
      <c r="B151" s="219" t="s">
        <v>41</v>
      </c>
      <c r="C151" s="220"/>
      <c r="D151" s="220" t="s">
        <v>42</v>
      </c>
      <c r="E151" s="220"/>
      <c r="F151" s="220" t="s">
        <v>43</v>
      </c>
      <c r="G151" s="220"/>
      <c r="H151" s="183" t="s">
        <v>44</v>
      </c>
      <c r="I151" s="221"/>
      <c r="J151" s="171" t="s">
        <v>45</v>
      </c>
      <c r="K151" s="172"/>
      <c r="L151" s="3"/>
      <c r="M151" s="3"/>
    </row>
    <row r="152" spans="2:13" ht="15.75" thickBot="1" x14ac:dyDescent="0.3">
      <c r="B152" s="213">
        <f>G150*J150/F150</f>
        <v>993694.40545298997</v>
      </c>
      <c r="C152" s="214"/>
      <c r="D152" s="214">
        <f>12*J150*I150/(F150^3)</f>
        <v>12978.865703875788</v>
      </c>
      <c r="E152" s="214"/>
      <c r="F152" s="214">
        <f>6*J150*I150/(F150^2)</f>
        <v>2271301.4981782632</v>
      </c>
      <c r="G152" s="214"/>
      <c r="H152" s="215">
        <f>4*J150*I150/F150</f>
        <v>529970349.57492799</v>
      </c>
      <c r="I152" s="216"/>
      <c r="J152" s="177">
        <f>2*J150*I150/F150</f>
        <v>264985174.78746399</v>
      </c>
      <c r="K152" s="178"/>
      <c r="L152" s="3"/>
      <c r="M152" s="3"/>
    </row>
    <row r="153" spans="2:13" x14ac:dyDescent="0.25">
      <c r="B153" s="3"/>
      <c r="C153" s="3"/>
      <c r="D153" s="3"/>
      <c r="E153" s="3"/>
      <c r="F153" s="3"/>
      <c r="G153" s="3"/>
      <c r="H153" s="3"/>
      <c r="I153" s="3"/>
      <c r="J153" s="3"/>
      <c r="K153" s="3"/>
      <c r="L153" s="3"/>
      <c r="M153" s="3"/>
    </row>
    <row r="154" spans="2:13" x14ac:dyDescent="0.25">
      <c r="B154" s="3"/>
      <c r="C154" s="3"/>
      <c r="D154" s="3"/>
      <c r="E154" s="3"/>
      <c r="F154" s="3"/>
      <c r="G154" s="3"/>
      <c r="H154" s="3"/>
      <c r="I154" s="3"/>
      <c r="J154" s="3"/>
      <c r="K154" s="3"/>
      <c r="L154" s="3"/>
      <c r="M154" s="3"/>
    </row>
    <row r="155" spans="2:13" x14ac:dyDescent="0.25">
      <c r="B155" s="19"/>
      <c r="C155" s="24">
        <f>B152</f>
        <v>993694.40545298997</v>
      </c>
      <c r="D155" s="23">
        <v>0</v>
      </c>
      <c r="E155" s="23">
        <v>0</v>
      </c>
      <c r="F155" s="26">
        <f>-B152</f>
        <v>-993694.40545298997</v>
      </c>
      <c r="G155" s="23">
        <v>0</v>
      </c>
      <c r="H155" s="25">
        <v>0</v>
      </c>
    </row>
    <row r="156" spans="2:13" x14ac:dyDescent="0.25">
      <c r="B156" s="19"/>
      <c r="C156" s="23">
        <v>0</v>
      </c>
      <c r="D156" s="24">
        <f>D152</f>
        <v>12978.865703875788</v>
      </c>
      <c r="E156" s="26">
        <f>F152</f>
        <v>2271301.4981782632</v>
      </c>
      <c r="F156" s="23">
        <v>0</v>
      </c>
      <c r="G156" s="24">
        <f>-D152</f>
        <v>-12978.865703875788</v>
      </c>
      <c r="H156" s="40">
        <f>F152</f>
        <v>2271301.4981782632</v>
      </c>
    </row>
    <row r="157" spans="2:13" x14ac:dyDescent="0.25">
      <c r="B157" s="19"/>
      <c r="C157" s="23">
        <v>0</v>
      </c>
      <c r="D157" s="26">
        <f>F152</f>
        <v>2271301.4981782632</v>
      </c>
      <c r="E157" s="29">
        <f>H152</f>
        <v>529970349.57492799</v>
      </c>
      <c r="F157" s="23">
        <v>0</v>
      </c>
      <c r="G157" s="38">
        <f>-F152</f>
        <v>-2271301.4981782632</v>
      </c>
      <c r="H157" s="39">
        <f>J152</f>
        <v>264985174.78746399</v>
      </c>
    </row>
    <row r="158" spans="2:13" x14ac:dyDescent="0.25">
      <c r="B158" s="19"/>
      <c r="C158" s="26">
        <f>-B152</f>
        <v>-993694.40545298997</v>
      </c>
      <c r="D158" s="29">
        <v>0</v>
      </c>
      <c r="E158" s="23">
        <v>0</v>
      </c>
      <c r="F158" s="24">
        <f>B152</f>
        <v>993694.40545298997</v>
      </c>
      <c r="G158" s="23">
        <v>0</v>
      </c>
      <c r="H158" s="25">
        <v>0</v>
      </c>
    </row>
    <row r="159" spans="2:13" x14ac:dyDescent="0.25">
      <c r="B159" s="19"/>
      <c r="C159" s="23">
        <v>0</v>
      </c>
      <c r="D159" s="24">
        <f>-D152</f>
        <v>-12978.865703875788</v>
      </c>
      <c r="E159" s="38">
        <f>-F152</f>
        <v>-2271301.4981782632</v>
      </c>
      <c r="F159" s="23">
        <v>0</v>
      </c>
      <c r="G159" s="24">
        <f>D152</f>
        <v>12978.865703875788</v>
      </c>
      <c r="H159" s="28">
        <f>-F152</f>
        <v>-2271301.4981782632</v>
      </c>
    </row>
    <row r="160" spans="2:13" x14ac:dyDescent="0.25">
      <c r="B160" s="19"/>
      <c r="C160" s="23">
        <v>0</v>
      </c>
      <c r="D160" s="26">
        <f>F152</f>
        <v>2271301.4981782632</v>
      </c>
      <c r="E160" s="29">
        <f>J152</f>
        <v>264985174.78746399</v>
      </c>
      <c r="F160" s="23">
        <v>0</v>
      </c>
      <c r="G160" s="38">
        <f>-F152</f>
        <v>-2271301.4981782632</v>
      </c>
      <c r="H160" s="39">
        <f>H152</f>
        <v>529970349.57492799</v>
      </c>
    </row>
    <row r="162" spans="2:13" ht="15" thickBot="1" x14ac:dyDescent="0.3"/>
    <row r="163" spans="2:13" ht="15.75" thickBot="1" x14ac:dyDescent="0.3">
      <c r="B163" s="182" t="s">
        <v>46</v>
      </c>
      <c r="C163" s="183"/>
      <c r="D163" s="184">
        <v>3</v>
      </c>
      <c r="E163" s="185"/>
      <c r="F163" s="182" t="s">
        <v>47</v>
      </c>
      <c r="G163" s="183"/>
      <c r="H163" s="184">
        <v>6</v>
      </c>
      <c r="I163" s="185"/>
      <c r="J163" s="6"/>
      <c r="K163" s="6"/>
      <c r="L163" s="3"/>
      <c r="M163" s="3"/>
    </row>
    <row r="164" spans="2:13" ht="15" x14ac:dyDescent="0.25">
      <c r="B164" s="182" t="s">
        <v>0</v>
      </c>
      <c r="C164" s="186"/>
      <c r="D164" s="20" t="s">
        <v>35</v>
      </c>
      <c r="E164" s="20" t="s">
        <v>36</v>
      </c>
      <c r="F164" s="20" t="s">
        <v>37</v>
      </c>
      <c r="G164" s="186" t="s">
        <v>38</v>
      </c>
      <c r="H164" s="186"/>
      <c r="I164" s="31" t="s">
        <v>39</v>
      </c>
      <c r="J164" s="186" t="s">
        <v>40</v>
      </c>
      <c r="K164" s="187"/>
      <c r="L164" s="3"/>
      <c r="M164" s="3"/>
    </row>
    <row r="165" spans="2:13" ht="15.75" thickBot="1" x14ac:dyDescent="0.3">
      <c r="B165" s="217">
        <v>3</v>
      </c>
      <c r="C165" s="218"/>
      <c r="D165" s="21">
        <f>$D$7*100</f>
        <v>30</v>
      </c>
      <c r="E165" s="21">
        <f>$E$7*100</f>
        <v>30</v>
      </c>
      <c r="F165" s="21">
        <f>$A$15*100</f>
        <v>300</v>
      </c>
      <c r="G165" s="218">
        <f>D165*E165</f>
        <v>900</v>
      </c>
      <c r="H165" s="218"/>
      <c r="I165" s="37">
        <f>(D165*E165^3)/12</f>
        <v>67500</v>
      </c>
      <c r="J165" s="218">
        <f>$H$6</f>
        <v>217370.65119284156</v>
      </c>
      <c r="K165" s="218"/>
      <c r="L165" s="3"/>
      <c r="M165" s="3"/>
    </row>
    <row r="166" spans="2:13" ht="15" x14ac:dyDescent="0.25">
      <c r="B166" s="219" t="s">
        <v>41</v>
      </c>
      <c r="C166" s="220"/>
      <c r="D166" s="220" t="s">
        <v>42</v>
      </c>
      <c r="E166" s="220"/>
      <c r="F166" s="220" t="s">
        <v>43</v>
      </c>
      <c r="G166" s="220"/>
      <c r="H166" s="183" t="s">
        <v>44</v>
      </c>
      <c r="I166" s="221"/>
      <c r="J166" s="171" t="s">
        <v>45</v>
      </c>
      <c r="K166" s="172"/>
      <c r="L166" s="3"/>
      <c r="M166" s="3"/>
    </row>
    <row r="167" spans="2:13" ht="15.75" thickBot="1" x14ac:dyDescent="0.3">
      <c r="B167" s="213">
        <f>G165*J165/F165</f>
        <v>652111.95357852464</v>
      </c>
      <c r="C167" s="214"/>
      <c r="D167" s="214">
        <f>12*J165*I165/(F165^3)</f>
        <v>6521.1195357852466</v>
      </c>
      <c r="E167" s="214"/>
      <c r="F167" s="214">
        <f>6*J165*I165/(F165^2)</f>
        <v>978167.93036778702</v>
      </c>
      <c r="G167" s="214"/>
      <c r="H167" s="215">
        <f>4*J165*I165/F165</f>
        <v>195633586.07355741</v>
      </c>
      <c r="I167" s="216"/>
      <c r="J167" s="177">
        <f>2*J165*I165/F165</f>
        <v>97816793.036778703</v>
      </c>
      <c r="K167" s="178"/>
      <c r="L167" s="3"/>
      <c r="M167" s="3"/>
    </row>
    <row r="168" spans="2:13" x14ac:dyDescent="0.25">
      <c r="B168" s="3"/>
      <c r="C168" s="3"/>
      <c r="D168" s="3"/>
      <c r="E168" s="3"/>
      <c r="F168" s="3"/>
      <c r="G168" s="3"/>
      <c r="H168" s="3"/>
      <c r="I168" s="3"/>
      <c r="J168" s="3"/>
      <c r="K168" s="3"/>
      <c r="L168" s="3"/>
      <c r="M168" s="3"/>
    </row>
    <row r="169" spans="2:13" x14ac:dyDescent="0.25">
      <c r="B169" s="3"/>
      <c r="C169" s="3"/>
      <c r="D169" s="3"/>
      <c r="E169" s="3"/>
      <c r="F169" s="3"/>
      <c r="G169" s="3"/>
      <c r="H169" s="3"/>
      <c r="I169" s="3"/>
      <c r="J169" s="3"/>
      <c r="K169" s="3"/>
      <c r="L169" s="3"/>
      <c r="M169" s="3"/>
    </row>
    <row r="170" spans="2:13" x14ac:dyDescent="0.25">
      <c r="B170" s="19"/>
      <c r="C170" s="24">
        <f>B167</f>
        <v>652111.95357852464</v>
      </c>
      <c r="D170" s="23">
        <v>0</v>
      </c>
      <c r="E170" s="23">
        <v>0</v>
      </c>
      <c r="F170" s="24">
        <f>-B167</f>
        <v>-652111.95357852464</v>
      </c>
      <c r="G170" s="23">
        <v>0</v>
      </c>
      <c r="H170" s="25">
        <v>0</v>
      </c>
    </row>
    <row r="171" spans="2:13" x14ac:dyDescent="0.25">
      <c r="B171" s="19"/>
      <c r="C171" s="23">
        <v>0</v>
      </c>
      <c r="D171" s="24">
        <f>D167</f>
        <v>6521.1195357852466</v>
      </c>
      <c r="E171" s="24">
        <f>F167</f>
        <v>978167.93036778702</v>
      </c>
      <c r="F171" s="23">
        <v>0</v>
      </c>
      <c r="G171" s="24">
        <f>-D167</f>
        <v>-6521.1195357852466</v>
      </c>
      <c r="H171" s="40">
        <f>F167</f>
        <v>978167.93036778702</v>
      </c>
    </row>
    <row r="172" spans="2:13" x14ac:dyDescent="0.25">
      <c r="B172" s="19"/>
      <c r="C172" s="23">
        <v>0</v>
      </c>
      <c r="D172" s="24">
        <f>F167</f>
        <v>978167.93036778702</v>
      </c>
      <c r="E172" s="38">
        <f>H167</f>
        <v>195633586.07355741</v>
      </c>
      <c r="F172" s="23">
        <v>0</v>
      </c>
      <c r="G172" s="26">
        <f>-F167</f>
        <v>-978167.93036778702</v>
      </c>
      <c r="H172" s="39">
        <f>J167</f>
        <v>97816793.036778703</v>
      </c>
    </row>
    <row r="173" spans="2:13" x14ac:dyDescent="0.25">
      <c r="B173" s="19"/>
      <c r="C173" s="24">
        <f>-B167</f>
        <v>-652111.95357852464</v>
      </c>
      <c r="D173" s="29">
        <v>0</v>
      </c>
      <c r="E173" s="23">
        <v>0</v>
      </c>
      <c r="F173" s="24">
        <f>B167</f>
        <v>652111.95357852464</v>
      </c>
      <c r="G173" s="23">
        <v>0</v>
      </c>
      <c r="H173" s="25">
        <v>0</v>
      </c>
    </row>
    <row r="174" spans="2:13" x14ac:dyDescent="0.25">
      <c r="B174" s="19"/>
      <c r="C174" s="23">
        <v>0</v>
      </c>
      <c r="D174" s="24">
        <f>-D167</f>
        <v>-6521.1195357852466</v>
      </c>
      <c r="E174" s="26">
        <f>-F167</f>
        <v>-978167.93036778702</v>
      </c>
      <c r="F174" s="23">
        <v>0</v>
      </c>
      <c r="G174" s="24">
        <f>D167</f>
        <v>6521.1195357852466</v>
      </c>
      <c r="H174" s="28">
        <f>-F167</f>
        <v>-978167.93036778702</v>
      </c>
    </row>
    <row r="175" spans="2:13" x14ac:dyDescent="0.25">
      <c r="B175" s="19"/>
      <c r="C175" s="23">
        <v>0</v>
      </c>
      <c r="D175" s="24">
        <f>F167</f>
        <v>978167.93036778702</v>
      </c>
      <c r="E175" s="38">
        <f>J167</f>
        <v>97816793.036778703</v>
      </c>
      <c r="F175" s="23">
        <v>0</v>
      </c>
      <c r="G175" s="26">
        <f>-F167</f>
        <v>-978167.93036778702</v>
      </c>
      <c r="H175" s="39">
        <f>H167</f>
        <v>195633586.07355741</v>
      </c>
    </row>
    <row r="177" spans="2:13" ht="15" thickBot="1" x14ac:dyDescent="0.3"/>
    <row r="178" spans="2:13" ht="15.75" thickBot="1" x14ac:dyDescent="0.3">
      <c r="B178" s="182" t="s">
        <v>46</v>
      </c>
      <c r="C178" s="183"/>
      <c r="D178" s="184">
        <v>4</v>
      </c>
      <c r="E178" s="185"/>
      <c r="F178" s="182" t="s">
        <v>47</v>
      </c>
      <c r="G178" s="183"/>
      <c r="H178" s="184">
        <v>7</v>
      </c>
      <c r="I178" s="185"/>
      <c r="J178" s="6"/>
      <c r="K178" s="6"/>
      <c r="L178" s="3"/>
      <c r="M178" s="3"/>
    </row>
    <row r="179" spans="2:13" ht="15" x14ac:dyDescent="0.25">
      <c r="B179" s="182" t="s">
        <v>0</v>
      </c>
      <c r="C179" s="186"/>
      <c r="D179" s="20" t="s">
        <v>35</v>
      </c>
      <c r="E179" s="20" t="s">
        <v>36</v>
      </c>
      <c r="F179" s="20" t="s">
        <v>37</v>
      </c>
      <c r="G179" s="186" t="s">
        <v>38</v>
      </c>
      <c r="H179" s="186"/>
      <c r="I179" s="31" t="s">
        <v>39</v>
      </c>
      <c r="J179" s="186" t="s">
        <v>40</v>
      </c>
      <c r="K179" s="187"/>
      <c r="L179" s="3"/>
      <c r="M179" s="3"/>
    </row>
    <row r="180" spans="2:13" ht="15.75" thickBot="1" x14ac:dyDescent="0.3">
      <c r="B180" s="217">
        <v>4</v>
      </c>
      <c r="C180" s="218"/>
      <c r="D180" s="21">
        <f>$D$7*100</f>
        <v>30</v>
      </c>
      <c r="E180" s="21">
        <f>$E$7*100</f>
        <v>30</v>
      </c>
      <c r="F180" s="21">
        <f>$A$15*100</f>
        <v>300</v>
      </c>
      <c r="G180" s="218">
        <f>D180*E180</f>
        <v>900</v>
      </c>
      <c r="H180" s="218"/>
      <c r="I180" s="37">
        <f>(D180*E180^3)/12</f>
        <v>67500</v>
      </c>
      <c r="J180" s="218">
        <f>$H$6</f>
        <v>217370.65119284156</v>
      </c>
      <c r="K180" s="218"/>
      <c r="L180" s="3"/>
      <c r="M180" s="3"/>
    </row>
    <row r="181" spans="2:13" ht="15" x14ac:dyDescent="0.25">
      <c r="B181" s="219" t="s">
        <v>41</v>
      </c>
      <c r="C181" s="220"/>
      <c r="D181" s="220" t="s">
        <v>42</v>
      </c>
      <c r="E181" s="220"/>
      <c r="F181" s="220" t="s">
        <v>43</v>
      </c>
      <c r="G181" s="220"/>
      <c r="H181" s="183" t="s">
        <v>44</v>
      </c>
      <c r="I181" s="221"/>
      <c r="J181" s="171" t="s">
        <v>45</v>
      </c>
      <c r="K181" s="172"/>
      <c r="L181" s="3"/>
      <c r="M181" s="3"/>
    </row>
    <row r="182" spans="2:13" ht="15.75" thickBot="1" x14ac:dyDescent="0.3">
      <c r="B182" s="213">
        <f>G180*J180/F180</f>
        <v>652111.95357852464</v>
      </c>
      <c r="C182" s="214"/>
      <c r="D182" s="214">
        <f>12*J180*I180/(F180^3)</f>
        <v>6521.1195357852466</v>
      </c>
      <c r="E182" s="214"/>
      <c r="F182" s="214">
        <f>6*J180*I180/(F180^2)</f>
        <v>978167.93036778702</v>
      </c>
      <c r="G182" s="214"/>
      <c r="H182" s="215">
        <f>4*J180*I180/F180</f>
        <v>195633586.07355741</v>
      </c>
      <c r="I182" s="216"/>
      <c r="J182" s="177">
        <f>2*J180*I180/F180</f>
        <v>97816793.036778703</v>
      </c>
      <c r="K182" s="178"/>
      <c r="L182" s="3"/>
      <c r="M182" s="3"/>
    </row>
    <row r="183" spans="2:13" x14ac:dyDescent="0.25">
      <c r="B183" s="3"/>
      <c r="C183" s="3"/>
      <c r="D183" s="3"/>
      <c r="E183" s="3"/>
      <c r="F183" s="3"/>
      <c r="G183" s="3"/>
      <c r="H183" s="3"/>
      <c r="I183" s="3"/>
      <c r="J183" s="3"/>
      <c r="K183" s="3"/>
      <c r="L183" s="3"/>
      <c r="M183" s="3"/>
    </row>
    <row r="184" spans="2:13" x14ac:dyDescent="0.25">
      <c r="B184" s="3"/>
      <c r="C184" s="3"/>
      <c r="D184" s="3"/>
      <c r="E184" s="3"/>
      <c r="F184" s="3"/>
      <c r="G184" s="3"/>
      <c r="H184" s="3"/>
      <c r="I184" s="3"/>
      <c r="J184" s="3"/>
      <c r="K184" s="3"/>
      <c r="L184" s="3"/>
      <c r="M184" s="3"/>
    </row>
    <row r="185" spans="2:13" x14ac:dyDescent="0.25">
      <c r="B185" s="19"/>
      <c r="C185" s="24">
        <f>B182</f>
        <v>652111.95357852464</v>
      </c>
      <c r="D185" s="23">
        <v>0</v>
      </c>
      <c r="E185" s="23">
        <v>0</v>
      </c>
      <c r="F185" s="24">
        <f>-B182</f>
        <v>-652111.95357852464</v>
      </c>
      <c r="G185" s="23">
        <v>0</v>
      </c>
      <c r="H185" s="25">
        <v>0</v>
      </c>
    </row>
    <row r="186" spans="2:13" x14ac:dyDescent="0.25">
      <c r="B186" s="19"/>
      <c r="C186" s="23">
        <v>0</v>
      </c>
      <c r="D186" s="24">
        <f>D182</f>
        <v>6521.1195357852466</v>
      </c>
      <c r="E186" s="24">
        <f>F182</f>
        <v>978167.93036778702</v>
      </c>
      <c r="F186" s="23">
        <v>0</v>
      </c>
      <c r="G186" s="24">
        <f>-D182</f>
        <v>-6521.1195357852466</v>
      </c>
      <c r="H186" s="40">
        <f>F182</f>
        <v>978167.93036778702</v>
      </c>
    </row>
    <row r="187" spans="2:13" x14ac:dyDescent="0.25">
      <c r="B187" s="19"/>
      <c r="C187" s="23">
        <v>0</v>
      </c>
      <c r="D187" s="24">
        <f>F182</f>
        <v>978167.93036778702</v>
      </c>
      <c r="E187" s="38">
        <f>H182</f>
        <v>195633586.07355741</v>
      </c>
      <c r="F187" s="23">
        <v>0</v>
      </c>
      <c r="G187" s="26">
        <f>-F182</f>
        <v>-978167.93036778702</v>
      </c>
      <c r="H187" s="39">
        <f>J182</f>
        <v>97816793.036778703</v>
      </c>
    </row>
    <row r="188" spans="2:13" x14ac:dyDescent="0.25">
      <c r="B188" s="19"/>
      <c r="C188" s="24">
        <f>-B182</f>
        <v>-652111.95357852464</v>
      </c>
      <c r="D188" s="29">
        <v>0</v>
      </c>
      <c r="E188" s="23">
        <v>0</v>
      </c>
      <c r="F188" s="24">
        <f>B182</f>
        <v>652111.95357852464</v>
      </c>
      <c r="G188" s="23">
        <v>0</v>
      </c>
      <c r="H188" s="25">
        <v>0</v>
      </c>
    </row>
    <row r="189" spans="2:13" x14ac:dyDescent="0.25">
      <c r="B189" s="19"/>
      <c r="C189" s="23">
        <v>0</v>
      </c>
      <c r="D189" s="24">
        <f>-D182</f>
        <v>-6521.1195357852466</v>
      </c>
      <c r="E189" s="26">
        <f>-F182</f>
        <v>-978167.93036778702</v>
      </c>
      <c r="F189" s="23">
        <v>0</v>
      </c>
      <c r="G189" s="24">
        <f>D182</f>
        <v>6521.1195357852466</v>
      </c>
      <c r="H189" s="28">
        <f>-F182</f>
        <v>-978167.93036778702</v>
      </c>
    </row>
    <row r="190" spans="2:13" x14ac:dyDescent="0.25">
      <c r="B190" s="19"/>
      <c r="C190" s="23">
        <v>0</v>
      </c>
      <c r="D190" s="24">
        <f>F182</f>
        <v>978167.93036778702</v>
      </c>
      <c r="E190" s="38">
        <f>J182</f>
        <v>97816793.036778703</v>
      </c>
      <c r="F190" s="23">
        <v>0</v>
      </c>
      <c r="G190" s="26">
        <f>-F182</f>
        <v>-978167.93036778702</v>
      </c>
      <c r="H190" s="39">
        <f>H182</f>
        <v>195633586.07355741</v>
      </c>
    </row>
    <row r="192" spans="2:13" ht="15" thickBot="1" x14ac:dyDescent="0.3"/>
    <row r="193" spans="2:13" ht="15.75" thickBot="1" x14ac:dyDescent="0.3">
      <c r="B193" s="182" t="s">
        <v>46</v>
      </c>
      <c r="C193" s="183"/>
      <c r="D193" s="184">
        <v>5</v>
      </c>
      <c r="E193" s="185"/>
      <c r="F193" s="182" t="s">
        <v>47</v>
      </c>
      <c r="G193" s="183"/>
      <c r="H193" s="184">
        <v>8</v>
      </c>
      <c r="I193" s="185"/>
      <c r="J193" s="6"/>
      <c r="K193" s="6"/>
      <c r="L193" s="3"/>
      <c r="M193" s="3"/>
    </row>
    <row r="194" spans="2:13" ht="15" x14ac:dyDescent="0.25">
      <c r="B194" s="182" t="s">
        <v>0</v>
      </c>
      <c r="C194" s="186"/>
      <c r="D194" s="20" t="s">
        <v>35</v>
      </c>
      <c r="E194" s="20" t="s">
        <v>36</v>
      </c>
      <c r="F194" s="20" t="s">
        <v>37</v>
      </c>
      <c r="G194" s="186" t="s">
        <v>38</v>
      </c>
      <c r="H194" s="186"/>
      <c r="I194" s="31" t="s">
        <v>39</v>
      </c>
      <c r="J194" s="186" t="s">
        <v>40</v>
      </c>
      <c r="K194" s="187"/>
      <c r="L194" s="3"/>
      <c r="M194" s="3"/>
    </row>
    <row r="195" spans="2:13" ht="15.75" thickBot="1" x14ac:dyDescent="0.3">
      <c r="B195" s="217">
        <v>5</v>
      </c>
      <c r="C195" s="218"/>
      <c r="D195" s="21">
        <f>$D$6*100</f>
        <v>40</v>
      </c>
      <c r="E195" s="21">
        <f>$E$6*100</f>
        <v>40</v>
      </c>
      <c r="F195" s="21">
        <f>$A$15*100</f>
        <v>300</v>
      </c>
      <c r="G195" s="218">
        <f>D195*E195</f>
        <v>1600</v>
      </c>
      <c r="H195" s="218"/>
      <c r="I195" s="37">
        <f>(D195*E195^3)/12</f>
        <v>213333.33333333334</v>
      </c>
      <c r="J195" s="218">
        <f>$H$6</f>
        <v>217370.65119284156</v>
      </c>
      <c r="K195" s="218"/>
      <c r="L195" s="3"/>
      <c r="M195" s="3"/>
    </row>
    <row r="196" spans="2:13" ht="15" x14ac:dyDescent="0.25">
      <c r="B196" s="219" t="s">
        <v>41</v>
      </c>
      <c r="C196" s="220"/>
      <c r="D196" s="220" t="s">
        <v>42</v>
      </c>
      <c r="E196" s="220"/>
      <c r="F196" s="220" t="s">
        <v>43</v>
      </c>
      <c r="G196" s="220"/>
      <c r="H196" s="183" t="s">
        <v>44</v>
      </c>
      <c r="I196" s="221"/>
      <c r="J196" s="171" t="s">
        <v>45</v>
      </c>
      <c r="K196" s="172"/>
      <c r="L196" s="3"/>
      <c r="M196" s="3"/>
    </row>
    <row r="197" spans="2:13" ht="15.75" thickBot="1" x14ac:dyDescent="0.3">
      <c r="B197" s="213">
        <f>G195*J195/F195</f>
        <v>1159310.139695155</v>
      </c>
      <c r="C197" s="214"/>
      <c r="D197" s="214">
        <f>12*J195*I195/(F195^3)</f>
        <v>20609.958039024979</v>
      </c>
      <c r="E197" s="214"/>
      <c r="F197" s="214">
        <f>6*J195*I195/(F195^2)</f>
        <v>3091493.7058537467</v>
      </c>
      <c r="G197" s="214"/>
      <c r="H197" s="224">
        <f>4*J195*I195/F195</f>
        <v>618298741.17074931</v>
      </c>
      <c r="I197" s="225"/>
      <c r="J197" s="177">
        <f>2*J195*I195/F195</f>
        <v>309149370.58537465</v>
      </c>
      <c r="K197" s="178"/>
      <c r="L197" s="3"/>
      <c r="M197" s="3"/>
    </row>
    <row r="198" spans="2:13" x14ac:dyDescent="0.25">
      <c r="B198" s="3"/>
      <c r="C198" s="3"/>
      <c r="D198" s="3"/>
      <c r="E198" s="3"/>
      <c r="F198" s="3"/>
      <c r="G198" s="3"/>
      <c r="H198" s="3"/>
      <c r="I198" s="3"/>
      <c r="J198" s="3"/>
      <c r="K198" s="3"/>
      <c r="L198" s="3"/>
      <c r="M198" s="3"/>
    </row>
    <row r="199" spans="2:13" x14ac:dyDescent="0.25">
      <c r="B199" s="3"/>
      <c r="C199" s="3"/>
      <c r="D199" s="3"/>
      <c r="E199" s="3"/>
      <c r="F199" s="3"/>
      <c r="G199" s="3"/>
      <c r="H199" s="3"/>
      <c r="I199" s="3"/>
      <c r="J199" s="3"/>
      <c r="K199" s="3"/>
      <c r="L199" s="3"/>
      <c r="M199" s="3"/>
    </row>
    <row r="200" spans="2:13" x14ac:dyDescent="0.25">
      <c r="B200" s="19"/>
      <c r="C200" s="24">
        <f>B197</f>
        <v>1159310.139695155</v>
      </c>
      <c r="D200" s="23">
        <v>0</v>
      </c>
      <c r="E200" s="23">
        <v>0</v>
      </c>
      <c r="F200" s="24">
        <f>-B197</f>
        <v>-1159310.139695155</v>
      </c>
      <c r="G200" s="23">
        <v>0</v>
      </c>
      <c r="H200" s="25">
        <v>0</v>
      </c>
    </row>
    <row r="201" spans="2:13" x14ac:dyDescent="0.25">
      <c r="B201" s="19"/>
      <c r="C201" s="23">
        <v>0</v>
      </c>
      <c r="D201" s="24">
        <f>D197</f>
        <v>20609.958039024979</v>
      </c>
      <c r="E201" s="24">
        <f>F197</f>
        <v>3091493.7058537467</v>
      </c>
      <c r="F201" s="23">
        <v>0</v>
      </c>
      <c r="G201" s="24">
        <f>-D197</f>
        <v>-20609.958039024979</v>
      </c>
      <c r="H201" s="40">
        <f>F197</f>
        <v>3091493.7058537467</v>
      </c>
    </row>
    <row r="202" spans="2:13" x14ac:dyDescent="0.25">
      <c r="B202" s="19"/>
      <c r="C202" s="23">
        <v>0</v>
      </c>
      <c r="D202" s="24">
        <f>F197</f>
        <v>3091493.7058537467</v>
      </c>
      <c r="E202" s="38">
        <f>H197</f>
        <v>618298741.17074931</v>
      </c>
      <c r="F202" s="23">
        <v>0</v>
      </c>
      <c r="G202" s="26">
        <f>-F197</f>
        <v>-3091493.7058537467</v>
      </c>
      <c r="H202" s="39">
        <f>J197</f>
        <v>309149370.58537465</v>
      </c>
    </row>
    <row r="203" spans="2:13" x14ac:dyDescent="0.25">
      <c r="B203" s="19"/>
      <c r="C203" s="24">
        <f>-B197</f>
        <v>-1159310.139695155</v>
      </c>
      <c r="D203" s="29">
        <v>0</v>
      </c>
      <c r="E203" s="23">
        <v>0</v>
      </c>
      <c r="F203" s="24">
        <f>B197</f>
        <v>1159310.139695155</v>
      </c>
      <c r="G203" s="23">
        <v>0</v>
      </c>
      <c r="H203" s="25">
        <v>0</v>
      </c>
    </row>
    <row r="204" spans="2:13" x14ac:dyDescent="0.25">
      <c r="B204" s="19"/>
      <c r="C204" s="23">
        <v>0</v>
      </c>
      <c r="D204" s="24">
        <f>-D197</f>
        <v>-20609.958039024979</v>
      </c>
      <c r="E204" s="26">
        <f>-F197</f>
        <v>-3091493.7058537467</v>
      </c>
      <c r="F204" s="23">
        <v>0</v>
      </c>
      <c r="G204" s="24">
        <f>D197</f>
        <v>20609.958039024979</v>
      </c>
      <c r="H204" s="28">
        <f>-F197</f>
        <v>-3091493.7058537467</v>
      </c>
    </row>
    <row r="205" spans="2:13" x14ac:dyDescent="0.25">
      <c r="B205" s="19"/>
      <c r="C205" s="23">
        <v>0</v>
      </c>
      <c r="D205" s="24">
        <f>F197</f>
        <v>3091493.7058537467</v>
      </c>
      <c r="E205" s="38">
        <f>J197</f>
        <v>309149370.58537465</v>
      </c>
      <c r="F205" s="23">
        <v>0</v>
      </c>
      <c r="G205" s="26">
        <f>-F197</f>
        <v>-3091493.7058537467</v>
      </c>
      <c r="H205" s="39">
        <f>H197</f>
        <v>618298741.17074931</v>
      </c>
    </row>
    <row r="207" spans="2:13" ht="15" thickBot="1" x14ac:dyDescent="0.3"/>
    <row r="208" spans="2:13" ht="15.75" thickBot="1" x14ac:dyDescent="0.3">
      <c r="B208" s="182" t="s">
        <v>46</v>
      </c>
      <c r="C208" s="183"/>
      <c r="D208" s="184">
        <v>4</v>
      </c>
      <c r="E208" s="185"/>
      <c r="F208" s="182" t="s">
        <v>47</v>
      </c>
      <c r="G208" s="183"/>
      <c r="H208" s="184">
        <v>5</v>
      </c>
      <c r="I208" s="185"/>
      <c r="J208" s="6"/>
      <c r="K208" s="6"/>
      <c r="L208" s="3"/>
      <c r="M208" s="3"/>
    </row>
    <row r="209" spans="2:13" ht="15" x14ac:dyDescent="0.25">
      <c r="B209" s="182" t="s">
        <v>0</v>
      </c>
      <c r="C209" s="186"/>
      <c r="D209" s="20" t="s">
        <v>35</v>
      </c>
      <c r="E209" s="20" t="s">
        <v>36</v>
      </c>
      <c r="F209" s="20" t="s">
        <v>37</v>
      </c>
      <c r="G209" s="186" t="s">
        <v>38</v>
      </c>
      <c r="H209" s="186"/>
      <c r="I209" s="31" t="s">
        <v>39</v>
      </c>
      <c r="J209" s="186" t="s">
        <v>40</v>
      </c>
      <c r="K209" s="187"/>
      <c r="L209" s="3"/>
      <c r="M209" s="3"/>
    </row>
    <row r="210" spans="2:13" ht="15.75" thickBot="1" x14ac:dyDescent="0.3">
      <c r="B210" s="188">
        <v>6</v>
      </c>
      <c r="C210" s="189"/>
      <c r="D210" s="55">
        <f>$D$5*100</f>
        <v>40</v>
      </c>
      <c r="E210" s="55">
        <f>$E$5*100</f>
        <v>50</v>
      </c>
      <c r="F210" s="55">
        <f>$E$29*100</f>
        <v>400</v>
      </c>
      <c r="G210" s="189">
        <f>D210*E210</f>
        <v>2000</v>
      </c>
      <c r="H210" s="189"/>
      <c r="I210" s="56">
        <f>(D210*E210^3)/12</f>
        <v>416666.66666666669</v>
      </c>
      <c r="J210" s="189">
        <f>$H$6</f>
        <v>217370.65119284156</v>
      </c>
      <c r="K210" s="189"/>
      <c r="L210" s="3"/>
      <c r="M210" s="3"/>
    </row>
    <row r="211" spans="2:13" ht="15" x14ac:dyDescent="0.25">
      <c r="B211" s="169" t="s">
        <v>41</v>
      </c>
      <c r="C211" s="170"/>
      <c r="D211" s="170" t="s">
        <v>42</v>
      </c>
      <c r="E211" s="170"/>
      <c r="F211" s="170" t="s">
        <v>43</v>
      </c>
      <c r="G211" s="170"/>
      <c r="H211" s="171" t="s">
        <v>44</v>
      </c>
      <c r="I211" s="172"/>
      <c r="J211" s="171" t="s">
        <v>45</v>
      </c>
      <c r="K211" s="172"/>
      <c r="L211" s="3"/>
      <c r="M211" s="3"/>
    </row>
    <row r="212" spans="2:13" ht="15.75" thickBot="1" x14ac:dyDescent="0.3">
      <c r="B212" s="173">
        <f>G210*J210/F210</f>
        <v>1086853.2559642077</v>
      </c>
      <c r="C212" s="174"/>
      <c r="D212" s="174">
        <f>12*J210*I210/(F210^3)</f>
        <v>16982.082124440745</v>
      </c>
      <c r="E212" s="174"/>
      <c r="F212" s="174">
        <f>6*J210*I210/(F210^2)</f>
        <v>3396416.4248881494</v>
      </c>
      <c r="G212" s="174"/>
      <c r="H212" s="175">
        <f>4*J210*I210/F210</f>
        <v>905711046.63683987</v>
      </c>
      <c r="I212" s="176"/>
      <c r="J212" s="177">
        <f>2*J210*I210/F210</f>
        <v>452855523.31841993</v>
      </c>
      <c r="K212" s="178"/>
      <c r="L212" s="3"/>
      <c r="M212" s="3"/>
    </row>
    <row r="213" spans="2:13" x14ac:dyDescent="0.25">
      <c r="B213" s="3"/>
      <c r="C213" s="3"/>
      <c r="D213" s="3"/>
      <c r="E213" s="3"/>
      <c r="F213" s="3"/>
      <c r="G213" s="3"/>
      <c r="H213" s="3"/>
      <c r="I213" s="3"/>
      <c r="J213" s="3"/>
      <c r="K213" s="3"/>
      <c r="L213" s="3"/>
      <c r="M213" s="3"/>
    </row>
    <row r="214" spans="2:13" x14ac:dyDescent="0.25">
      <c r="B214" s="3"/>
      <c r="C214" s="3"/>
      <c r="D214" s="3"/>
      <c r="E214" s="3"/>
      <c r="F214" s="3"/>
      <c r="G214" s="3"/>
      <c r="H214" s="3"/>
      <c r="I214" s="3"/>
      <c r="J214" s="3"/>
      <c r="K214" s="3"/>
      <c r="L214" s="3"/>
      <c r="M214" s="3"/>
    </row>
    <row r="215" spans="2:13" x14ac:dyDescent="0.25">
      <c r="B215" s="19"/>
      <c r="C215" s="24">
        <f>B212</f>
        <v>1086853.2559642077</v>
      </c>
      <c r="D215" s="23">
        <v>0</v>
      </c>
      <c r="E215" s="23">
        <v>0</v>
      </c>
      <c r="F215" s="24">
        <f>-B212</f>
        <v>-1086853.2559642077</v>
      </c>
      <c r="G215" s="23">
        <v>0</v>
      </c>
      <c r="H215" s="25">
        <v>0</v>
      </c>
    </row>
    <row r="216" spans="2:13" x14ac:dyDescent="0.25">
      <c r="B216" s="19"/>
      <c r="C216" s="23">
        <v>0</v>
      </c>
      <c r="D216" s="24">
        <f>D212</f>
        <v>16982.082124440745</v>
      </c>
      <c r="E216" s="24">
        <f>F212</f>
        <v>3396416.4248881494</v>
      </c>
      <c r="F216" s="23">
        <v>0</v>
      </c>
      <c r="G216" s="24">
        <f>-D212</f>
        <v>-16982.082124440745</v>
      </c>
      <c r="H216" s="40">
        <f>F212</f>
        <v>3396416.4248881494</v>
      </c>
    </row>
    <row r="217" spans="2:13" x14ac:dyDescent="0.25">
      <c r="B217" s="19"/>
      <c r="C217" s="23">
        <v>0</v>
      </c>
      <c r="D217" s="24">
        <f>F212</f>
        <v>3396416.4248881494</v>
      </c>
      <c r="E217" s="38">
        <f>H212</f>
        <v>905711046.63683987</v>
      </c>
      <c r="F217" s="23">
        <v>0</v>
      </c>
      <c r="G217" s="26">
        <f>-F212</f>
        <v>-3396416.4248881494</v>
      </c>
      <c r="H217" s="39">
        <f>J212</f>
        <v>452855523.31841993</v>
      </c>
    </row>
    <row r="218" spans="2:13" x14ac:dyDescent="0.25">
      <c r="B218" s="19"/>
      <c r="C218" s="24">
        <f>-B212</f>
        <v>-1086853.2559642077</v>
      </c>
      <c r="D218" s="29">
        <v>0</v>
      </c>
      <c r="E218" s="23">
        <v>0</v>
      </c>
      <c r="F218" s="24">
        <f>B212</f>
        <v>1086853.2559642077</v>
      </c>
      <c r="G218" s="23">
        <v>0</v>
      </c>
      <c r="H218" s="25">
        <v>0</v>
      </c>
    </row>
    <row r="219" spans="2:13" x14ac:dyDescent="0.25">
      <c r="B219" s="19"/>
      <c r="C219" s="23">
        <v>0</v>
      </c>
      <c r="D219" s="24">
        <f>-D212</f>
        <v>-16982.082124440745</v>
      </c>
      <c r="E219" s="26">
        <f>-F212</f>
        <v>-3396416.4248881494</v>
      </c>
      <c r="F219" s="23">
        <v>0</v>
      </c>
      <c r="G219" s="24">
        <f>D212</f>
        <v>16982.082124440745</v>
      </c>
      <c r="H219" s="28">
        <f>-F212</f>
        <v>-3396416.4248881494</v>
      </c>
    </row>
    <row r="220" spans="2:13" x14ac:dyDescent="0.25">
      <c r="B220" s="19"/>
      <c r="C220" s="23">
        <v>0</v>
      </c>
      <c r="D220" s="24">
        <f>F212</f>
        <v>3396416.4248881494</v>
      </c>
      <c r="E220" s="38">
        <f>J212</f>
        <v>452855523.31841993</v>
      </c>
      <c r="F220" s="23">
        <v>0</v>
      </c>
      <c r="G220" s="26">
        <f>-F212</f>
        <v>-3396416.4248881494</v>
      </c>
      <c r="H220" s="39">
        <f>H212</f>
        <v>905711046.63683987</v>
      </c>
    </row>
    <row r="221" spans="2:13" s="23" customFormat="1" x14ac:dyDescent="0.25">
      <c r="B221" s="30"/>
      <c r="D221" s="24"/>
      <c r="E221" s="38"/>
      <c r="G221" s="26"/>
      <c r="H221" s="61"/>
    </row>
    <row r="222" spans="2:13" s="23" customFormat="1" ht="15" thickBot="1" x14ac:dyDescent="0.3">
      <c r="B222" s="30"/>
      <c r="D222" s="24"/>
      <c r="E222" s="38"/>
      <c r="G222" s="26"/>
      <c r="H222" s="61"/>
    </row>
    <row r="223" spans="2:13" s="23" customFormat="1" ht="15.75" thickBot="1" x14ac:dyDescent="0.3">
      <c r="B223" s="182" t="s">
        <v>46</v>
      </c>
      <c r="C223" s="183"/>
      <c r="D223" s="184">
        <v>5</v>
      </c>
      <c r="E223" s="185"/>
      <c r="F223" s="182" t="s">
        <v>47</v>
      </c>
      <c r="G223" s="183"/>
      <c r="H223" s="184">
        <v>6</v>
      </c>
      <c r="I223" s="185"/>
      <c r="J223" s="6"/>
      <c r="K223" s="6"/>
    </row>
    <row r="224" spans="2:13" s="23" customFormat="1" ht="15" x14ac:dyDescent="0.25">
      <c r="B224" s="182" t="s">
        <v>0</v>
      </c>
      <c r="C224" s="186"/>
      <c r="D224" s="114" t="s">
        <v>35</v>
      </c>
      <c r="E224" s="114" t="s">
        <v>36</v>
      </c>
      <c r="F224" s="114" t="s">
        <v>37</v>
      </c>
      <c r="G224" s="186" t="s">
        <v>38</v>
      </c>
      <c r="H224" s="186"/>
      <c r="I224" s="113" t="s">
        <v>39</v>
      </c>
      <c r="J224" s="186" t="s">
        <v>40</v>
      </c>
      <c r="K224" s="187"/>
    </row>
    <row r="225" spans="2:11" s="23" customFormat="1" ht="15.75" thickBot="1" x14ac:dyDescent="0.3">
      <c r="B225" s="188">
        <v>7</v>
      </c>
      <c r="C225" s="189"/>
      <c r="D225" s="115">
        <f>$D$5*100</f>
        <v>40</v>
      </c>
      <c r="E225" s="115">
        <f>$E$5*100</f>
        <v>50</v>
      </c>
      <c r="F225" s="115">
        <f>$H$29*100</f>
        <v>300</v>
      </c>
      <c r="G225" s="189">
        <f>D225*E225</f>
        <v>2000</v>
      </c>
      <c r="H225" s="189"/>
      <c r="I225" s="56">
        <f>(D225*E225^3)/12</f>
        <v>416666.66666666669</v>
      </c>
      <c r="J225" s="189">
        <f>$H$6</f>
        <v>217370.65119284156</v>
      </c>
      <c r="K225" s="189"/>
    </row>
    <row r="226" spans="2:11" s="23" customFormat="1" ht="15" x14ac:dyDescent="0.25">
      <c r="B226" s="169" t="s">
        <v>41</v>
      </c>
      <c r="C226" s="170"/>
      <c r="D226" s="170" t="s">
        <v>42</v>
      </c>
      <c r="E226" s="170"/>
      <c r="F226" s="170" t="s">
        <v>43</v>
      </c>
      <c r="G226" s="170"/>
      <c r="H226" s="171" t="s">
        <v>44</v>
      </c>
      <c r="I226" s="172"/>
      <c r="J226" s="171" t="s">
        <v>45</v>
      </c>
      <c r="K226" s="172"/>
    </row>
    <row r="227" spans="2:11" s="23" customFormat="1" ht="15.75" thickBot="1" x14ac:dyDescent="0.3">
      <c r="B227" s="173">
        <f>G225*J225/F225</f>
        <v>1449137.6746189438</v>
      </c>
      <c r="C227" s="174"/>
      <c r="D227" s="174">
        <f>12*J225*I225/(F225^3)</f>
        <v>40253.824294970655</v>
      </c>
      <c r="E227" s="174"/>
      <c r="F227" s="174">
        <f>6*J225*I225/(F225^2)</f>
        <v>6038073.6442455985</v>
      </c>
      <c r="G227" s="174"/>
      <c r="H227" s="175">
        <f>4*J225*I225/F225</f>
        <v>1207614728.8491199</v>
      </c>
      <c r="I227" s="176"/>
      <c r="J227" s="177">
        <f>2*J225*I225/F225</f>
        <v>603807364.42455995</v>
      </c>
      <c r="K227" s="178"/>
    </row>
    <row r="228" spans="2:11" s="23" customFormat="1" x14ac:dyDescent="0.25"/>
    <row r="229" spans="2:11" s="23" customFormat="1" x14ac:dyDescent="0.25"/>
    <row r="230" spans="2:11" s="23" customFormat="1" x14ac:dyDescent="0.25">
      <c r="B230" s="25"/>
      <c r="C230" s="24">
        <f>B227</f>
        <v>1449137.6746189438</v>
      </c>
      <c r="D230" s="23">
        <v>0</v>
      </c>
      <c r="E230" s="23">
        <v>0</v>
      </c>
      <c r="F230" s="24">
        <f>-B227</f>
        <v>-1449137.6746189438</v>
      </c>
      <c r="G230" s="23">
        <v>0</v>
      </c>
      <c r="H230" s="25">
        <v>0</v>
      </c>
    </row>
    <row r="231" spans="2:11" s="23" customFormat="1" x14ac:dyDescent="0.25">
      <c r="B231" s="25"/>
      <c r="C231" s="23">
        <v>0</v>
      </c>
      <c r="D231" s="24">
        <f>D227</f>
        <v>40253.824294970655</v>
      </c>
      <c r="E231" s="24">
        <f>F227</f>
        <v>6038073.6442455985</v>
      </c>
      <c r="F231" s="23">
        <v>0</v>
      </c>
      <c r="G231" s="24">
        <f>-D227</f>
        <v>-40253.824294970655</v>
      </c>
      <c r="H231" s="40">
        <f>F227</f>
        <v>6038073.6442455985</v>
      </c>
    </row>
    <row r="232" spans="2:11" s="23" customFormat="1" x14ac:dyDescent="0.25">
      <c r="B232" s="25"/>
      <c r="C232" s="23">
        <v>0</v>
      </c>
      <c r="D232" s="24">
        <f>F227</f>
        <v>6038073.6442455985</v>
      </c>
      <c r="E232" s="38">
        <f>H227</f>
        <v>1207614728.8491199</v>
      </c>
      <c r="F232" s="23">
        <v>0</v>
      </c>
      <c r="G232" s="26">
        <f>-F227</f>
        <v>-6038073.6442455985</v>
      </c>
      <c r="H232" s="39">
        <f>J227</f>
        <v>603807364.42455995</v>
      </c>
    </row>
    <row r="233" spans="2:11" s="23" customFormat="1" x14ac:dyDescent="0.25">
      <c r="B233" s="25"/>
      <c r="C233" s="24">
        <f>-B227</f>
        <v>-1449137.6746189438</v>
      </c>
      <c r="D233" s="29">
        <v>0</v>
      </c>
      <c r="E233" s="23">
        <v>0</v>
      </c>
      <c r="F233" s="24">
        <f>B227</f>
        <v>1449137.6746189438</v>
      </c>
      <c r="G233" s="23">
        <v>0</v>
      </c>
      <c r="H233" s="25">
        <v>0</v>
      </c>
    </row>
    <row r="234" spans="2:11" s="23" customFormat="1" x14ac:dyDescent="0.25">
      <c r="B234" s="25"/>
      <c r="C234" s="23">
        <v>0</v>
      </c>
      <c r="D234" s="24">
        <f>-D227</f>
        <v>-40253.824294970655</v>
      </c>
      <c r="E234" s="26">
        <f>-F227</f>
        <v>-6038073.6442455985</v>
      </c>
      <c r="F234" s="23">
        <v>0</v>
      </c>
      <c r="G234" s="24">
        <f>D227</f>
        <v>40253.824294970655</v>
      </c>
      <c r="H234" s="28">
        <f>-F227</f>
        <v>-6038073.6442455985</v>
      </c>
    </row>
    <row r="235" spans="2:11" s="23" customFormat="1" x14ac:dyDescent="0.25">
      <c r="B235" s="25"/>
      <c r="C235" s="23">
        <v>0</v>
      </c>
      <c r="D235" s="24">
        <f>F227</f>
        <v>6038073.6442455985</v>
      </c>
      <c r="E235" s="38">
        <f>J227</f>
        <v>603807364.42455995</v>
      </c>
      <c r="F235" s="23">
        <v>0</v>
      </c>
      <c r="G235" s="26">
        <f>-F227</f>
        <v>-6038073.6442455985</v>
      </c>
      <c r="H235" s="39">
        <f>H227</f>
        <v>1207614728.8491199</v>
      </c>
    </row>
    <row r="236" spans="2:11" s="23" customFormat="1" x14ac:dyDescent="0.25">
      <c r="B236" s="30"/>
      <c r="D236" s="24"/>
      <c r="E236" s="38"/>
      <c r="G236" s="26"/>
      <c r="H236" s="61"/>
    </row>
    <row r="237" spans="2:11" s="23" customFormat="1" ht="15" thickBot="1" x14ac:dyDescent="0.3">
      <c r="B237" s="30"/>
      <c r="D237" s="24"/>
      <c r="E237" s="38"/>
      <c r="G237" s="26"/>
      <c r="H237" s="61"/>
    </row>
    <row r="238" spans="2:11" s="23" customFormat="1" ht="15.75" thickBot="1" x14ac:dyDescent="0.3">
      <c r="B238" s="182" t="s">
        <v>46</v>
      </c>
      <c r="C238" s="183"/>
      <c r="D238" s="184">
        <v>7</v>
      </c>
      <c r="E238" s="185"/>
      <c r="F238" s="182" t="s">
        <v>47</v>
      </c>
      <c r="G238" s="183"/>
      <c r="H238" s="184">
        <v>8</v>
      </c>
      <c r="I238" s="185"/>
      <c r="J238" s="6"/>
      <c r="K238" s="6"/>
    </row>
    <row r="239" spans="2:11" s="23" customFormat="1" ht="15" x14ac:dyDescent="0.25">
      <c r="B239" s="182" t="s">
        <v>0</v>
      </c>
      <c r="C239" s="186"/>
      <c r="D239" s="114" t="s">
        <v>35</v>
      </c>
      <c r="E239" s="114" t="s">
        <v>36</v>
      </c>
      <c r="F239" s="114" t="s">
        <v>37</v>
      </c>
      <c r="G239" s="186" t="s">
        <v>38</v>
      </c>
      <c r="H239" s="186"/>
      <c r="I239" s="113" t="s">
        <v>39</v>
      </c>
      <c r="J239" s="186" t="s">
        <v>40</v>
      </c>
      <c r="K239" s="187"/>
    </row>
    <row r="240" spans="2:11" s="23" customFormat="1" ht="15.75" thickBot="1" x14ac:dyDescent="0.3">
      <c r="B240" s="188">
        <v>8</v>
      </c>
      <c r="C240" s="189"/>
      <c r="D240" s="115">
        <f>$D$5*100</f>
        <v>40</v>
      </c>
      <c r="E240" s="115">
        <f>$E$5*100</f>
        <v>50</v>
      </c>
      <c r="F240" s="115">
        <f>$E$29*100</f>
        <v>400</v>
      </c>
      <c r="G240" s="189">
        <f>D240*E240</f>
        <v>2000</v>
      </c>
      <c r="H240" s="189"/>
      <c r="I240" s="56">
        <f>(D240*E240^3)/12</f>
        <v>416666.66666666669</v>
      </c>
      <c r="J240" s="189">
        <f>$H$6</f>
        <v>217370.65119284156</v>
      </c>
      <c r="K240" s="189"/>
    </row>
    <row r="241" spans="2:23" s="23" customFormat="1" ht="15" x14ac:dyDescent="0.25">
      <c r="B241" s="169" t="s">
        <v>41</v>
      </c>
      <c r="C241" s="170"/>
      <c r="D241" s="170" t="s">
        <v>42</v>
      </c>
      <c r="E241" s="170"/>
      <c r="F241" s="170" t="s">
        <v>43</v>
      </c>
      <c r="G241" s="170"/>
      <c r="H241" s="171" t="s">
        <v>44</v>
      </c>
      <c r="I241" s="172"/>
      <c r="J241" s="171" t="s">
        <v>45</v>
      </c>
      <c r="K241" s="172"/>
    </row>
    <row r="242" spans="2:23" s="23" customFormat="1" ht="15.75" thickBot="1" x14ac:dyDescent="0.3">
      <c r="B242" s="173">
        <f>G240*J240/F240</f>
        <v>1086853.2559642077</v>
      </c>
      <c r="C242" s="174"/>
      <c r="D242" s="174">
        <f>12*J240*I240/(F240^3)</f>
        <v>16982.082124440745</v>
      </c>
      <c r="E242" s="174"/>
      <c r="F242" s="174">
        <f>6*J240*I240/(F240^2)</f>
        <v>3396416.4248881494</v>
      </c>
      <c r="G242" s="174"/>
      <c r="H242" s="175">
        <f>4*J240*I240/F240</f>
        <v>905711046.63683987</v>
      </c>
      <c r="I242" s="176"/>
      <c r="J242" s="177">
        <f>2*J240*I240/F240</f>
        <v>452855523.31841993</v>
      </c>
      <c r="K242" s="178"/>
    </row>
    <row r="243" spans="2:23" s="23" customFormat="1" x14ac:dyDescent="0.25"/>
    <row r="244" spans="2:23" s="23" customFormat="1" x14ac:dyDescent="0.25"/>
    <row r="245" spans="2:23" s="23" customFormat="1" x14ac:dyDescent="0.25">
      <c r="B245" s="25"/>
      <c r="C245" s="24">
        <f>B242</f>
        <v>1086853.2559642077</v>
      </c>
      <c r="D245" s="23">
        <v>0</v>
      </c>
      <c r="E245" s="23">
        <v>0</v>
      </c>
      <c r="F245" s="24">
        <f>-B242</f>
        <v>-1086853.2559642077</v>
      </c>
      <c r="G245" s="23">
        <v>0</v>
      </c>
      <c r="H245" s="25">
        <v>0</v>
      </c>
    </row>
    <row r="246" spans="2:23" s="23" customFormat="1" x14ac:dyDescent="0.25">
      <c r="B246" s="25"/>
      <c r="C246" s="23">
        <v>0</v>
      </c>
      <c r="D246" s="24">
        <f>D242</f>
        <v>16982.082124440745</v>
      </c>
      <c r="E246" s="24">
        <f>F242</f>
        <v>3396416.4248881494</v>
      </c>
      <c r="F246" s="23">
        <v>0</v>
      </c>
      <c r="G246" s="24">
        <f>-D242</f>
        <v>-16982.082124440745</v>
      </c>
      <c r="H246" s="40">
        <f>F242</f>
        <v>3396416.4248881494</v>
      </c>
    </row>
    <row r="247" spans="2:23" s="23" customFormat="1" x14ac:dyDescent="0.25">
      <c r="B247" s="25"/>
      <c r="C247" s="23">
        <v>0</v>
      </c>
      <c r="D247" s="24">
        <f>F242</f>
        <v>3396416.4248881494</v>
      </c>
      <c r="E247" s="38">
        <f>H242</f>
        <v>905711046.63683987</v>
      </c>
      <c r="F247" s="23">
        <v>0</v>
      </c>
      <c r="G247" s="26">
        <f>-F242</f>
        <v>-3396416.4248881494</v>
      </c>
      <c r="H247" s="39">
        <f>J242</f>
        <v>452855523.31841993</v>
      </c>
    </row>
    <row r="248" spans="2:23" s="23" customFormat="1" x14ac:dyDescent="0.25">
      <c r="B248" s="25"/>
      <c r="C248" s="24">
        <f>-B242</f>
        <v>-1086853.2559642077</v>
      </c>
      <c r="D248" s="29">
        <v>0</v>
      </c>
      <c r="E248" s="23">
        <v>0</v>
      </c>
      <c r="F248" s="24">
        <f>B242</f>
        <v>1086853.2559642077</v>
      </c>
      <c r="G248" s="23">
        <v>0</v>
      </c>
      <c r="H248" s="25">
        <v>0</v>
      </c>
    </row>
    <row r="249" spans="2:23" s="23" customFormat="1" x14ac:dyDescent="0.25">
      <c r="B249" s="25"/>
      <c r="C249" s="23">
        <v>0</v>
      </c>
      <c r="D249" s="24">
        <f>-D242</f>
        <v>-16982.082124440745</v>
      </c>
      <c r="E249" s="26">
        <f>-F242</f>
        <v>-3396416.4248881494</v>
      </c>
      <c r="F249" s="23">
        <v>0</v>
      </c>
      <c r="G249" s="24">
        <f>D242</f>
        <v>16982.082124440745</v>
      </c>
      <c r="H249" s="28">
        <f>-F242</f>
        <v>-3396416.4248881494</v>
      </c>
    </row>
    <row r="250" spans="2:23" s="23" customFormat="1" x14ac:dyDescent="0.25">
      <c r="B250" s="25"/>
      <c r="C250" s="23">
        <v>0</v>
      </c>
      <c r="D250" s="24">
        <f>F242</f>
        <v>3396416.4248881494</v>
      </c>
      <c r="E250" s="38">
        <f>J242</f>
        <v>452855523.31841993</v>
      </c>
      <c r="F250" s="23">
        <v>0</v>
      </c>
      <c r="G250" s="26">
        <f>-F242</f>
        <v>-3396416.4248881494</v>
      </c>
      <c r="H250" s="39">
        <f>H242</f>
        <v>905711046.63683987</v>
      </c>
    </row>
    <row r="251" spans="2:23" s="23" customFormat="1" x14ac:dyDescent="0.25">
      <c r="B251" s="30"/>
      <c r="D251" s="24"/>
      <c r="E251" s="38"/>
      <c r="G251" s="26"/>
      <c r="H251" s="61"/>
    </row>
    <row r="252" spans="2:23" x14ac:dyDescent="0.25">
      <c r="V252" s="3"/>
      <c r="W252" s="3"/>
    </row>
    <row r="253" spans="2:23" ht="15" x14ac:dyDescent="0.25">
      <c r="B253" s="179" t="s">
        <v>48</v>
      </c>
      <c r="C253" s="179"/>
      <c r="D253" s="179"/>
      <c r="E253" s="179"/>
      <c r="F253" s="179"/>
      <c r="G253" s="179"/>
      <c r="V253" s="3"/>
    </row>
    <row r="254" spans="2:23" ht="14.25" customHeight="1" x14ac:dyDescent="0.25">
      <c r="B254" s="180" t="s">
        <v>49</v>
      </c>
      <c r="C254" s="180"/>
      <c r="D254" s="180"/>
      <c r="E254" s="180"/>
      <c r="F254" s="180"/>
      <c r="G254" s="180"/>
      <c r="H254" s="180"/>
      <c r="I254" s="180"/>
      <c r="J254" s="180"/>
      <c r="K254" s="180"/>
      <c r="L254" s="180"/>
      <c r="M254" s="180"/>
    </row>
    <row r="255" spans="2:23" ht="14.25" customHeight="1" x14ac:dyDescent="0.25">
      <c r="B255" s="180"/>
      <c r="C255" s="180"/>
      <c r="D255" s="180"/>
      <c r="E255" s="180"/>
      <c r="F255" s="180"/>
      <c r="G255" s="180"/>
      <c r="H255" s="180"/>
      <c r="I255" s="180"/>
      <c r="J255" s="180"/>
      <c r="K255" s="180"/>
      <c r="L255" s="180"/>
      <c r="M255" s="180"/>
    </row>
    <row r="256" spans="2:23" ht="14.25" customHeight="1" x14ac:dyDescent="0.25">
      <c r="B256" s="180"/>
      <c r="C256" s="180"/>
      <c r="D256" s="180"/>
      <c r="E256" s="180"/>
      <c r="F256" s="180"/>
      <c r="G256" s="180"/>
      <c r="H256" s="180"/>
      <c r="I256" s="180"/>
      <c r="J256" s="180"/>
      <c r="K256" s="180"/>
      <c r="L256" s="180"/>
      <c r="M256" s="180"/>
    </row>
    <row r="259" spans="3:16" ht="15" x14ac:dyDescent="0.25">
      <c r="J259" s="53" t="s">
        <v>50</v>
      </c>
      <c r="K259" s="53" t="s">
        <v>51</v>
      </c>
      <c r="L259" s="53" t="s">
        <v>52</v>
      </c>
      <c r="M259" s="53" t="s">
        <v>59</v>
      </c>
      <c r="N259" s="53" t="s">
        <v>60</v>
      </c>
      <c r="O259" s="53" t="s">
        <v>61</v>
      </c>
    </row>
    <row r="260" spans="3:16" ht="15" x14ac:dyDescent="0.25">
      <c r="C260" s="26">
        <f t="array" ref="C260:H265">MMULT(C99:H104,C140:H145)</f>
        <v>3.4240026529464485E-11</v>
      </c>
      <c r="D260" s="26">
        <v>-4106.5942266169486</v>
      </c>
      <c r="E260" s="26">
        <v>-718653.98965796595</v>
      </c>
      <c r="F260" s="26">
        <v>-3.4240026529464485E-11</v>
      </c>
      <c r="G260" s="26">
        <v>4106.5942266169486</v>
      </c>
      <c r="H260" s="26">
        <v>-718653.98965796595</v>
      </c>
      <c r="I260" s="25"/>
      <c r="J260" s="26">
        <f t="array" ref="J260:O265">MMULT(C260:H265,J99:O104)</f>
        <v>4106.5942266169486</v>
      </c>
      <c r="K260" s="26">
        <v>3.3988467150880662E-11</v>
      </c>
      <c r="L260" s="26">
        <v>-718653.98965796595</v>
      </c>
      <c r="M260" s="26">
        <v>-4106.5942266169486</v>
      </c>
      <c r="N260" s="26">
        <v>-3.3988467150880662E-11</v>
      </c>
      <c r="O260" s="28">
        <v>-718653.98965796595</v>
      </c>
      <c r="P260" s="58" t="str">
        <f>J259</f>
        <v>1X</v>
      </c>
    </row>
    <row r="261" spans="3:16" ht="15" x14ac:dyDescent="0.25">
      <c r="C261" s="26">
        <v>558953.10306730692</v>
      </c>
      <c r="D261" s="26">
        <v>2.5155937858382067E-13</v>
      </c>
      <c r="E261" s="26">
        <v>4.4022891252168616E-11</v>
      </c>
      <c r="F261" s="26">
        <v>-558953.10306730692</v>
      </c>
      <c r="G261" s="26">
        <v>-2.5155937858382067E-13</v>
      </c>
      <c r="H261" s="26">
        <v>4.4022891252168616E-11</v>
      </c>
      <c r="I261" s="25"/>
      <c r="J261" s="26">
        <v>3.3988467150880662E-11</v>
      </c>
      <c r="K261" s="26">
        <v>558953.10306730692</v>
      </c>
      <c r="L261" s="26">
        <v>4.4022891252168616E-11</v>
      </c>
      <c r="M261" s="26">
        <v>-3.3988467150880662E-11</v>
      </c>
      <c r="N261" s="26">
        <v>-558953.10306730692</v>
      </c>
      <c r="O261" s="28">
        <v>4.4022891252168616E-11</v>
      </c>
      <c r="P261" s="58" t="str">
        <f>K259</f>
        <v>1Y</v>
      </c>
    </row>
    <row r="262" spans="3:16" ht="15" x14ac:dyDescent="0.25">
      <c r="C262" s="26">
        <v>0</v>
      </c>
      <c r="D262" s="26">
        <v>718653.98965796595</v>
      </c>
      <c r="E262" s="38">
        <v>167685930.92019206</v>
      </c>
      <c r="F262" s="26">
        <v>0</v>
      </c>
      <c r="G262" s="26">
        <v>-718653.98965796595</v>
      </c>
      <c r="H262" s="38">
        <v>83842965.460096031</v>
      </c>
      <c r="I262" s="25"/>
      <c r="J262" s="26">
        <v>-718653.98965796595</v>
      </c>
      <c r="K262" s="38">
        <v>4.4022891252168616E-11</v>
      </c>
      <c r="L262" s="38">
        <v>167685930.92019206</v>
      </c>
      <c r="M262" s="26">
        <v>718653.98965796595</v>
      </c>
      <c r="N262" s="26">
        <v>-4.4022891252168616E-11</v>
      </c>
      <c r="O262" s="39">
        <v>83842965.460096031</v>
      </c>
      <c r="P262" s="58" t="str">
        <f>L259</f>
        <v>1Z</v>
      </c>
    </row>
    <row r="263" spans="3:16" ht="15" x14ac:dyDescent="0.25">
      <c r="C263" s="26">
        <v>-3.4240026529464485E-11</v>
      </c>
      <c r="D263" s="26">
        <v>4106.5942266169486</v>
      </c>
      <c r="E263" s="26">
        <v>718653.98965796595</v>
      </c>
      <c r="F263" s="26">
        <v>3.4240026529464485E-11</v>
      </c>
      <c r="G263" s="26">
        <v>-4106.5942266169486</v>
      </c>
      <c r="H263" s="26">
        <v>718653.98965796595</v>
      </c>
      <c r="I263" s="25"/>
      <c r="J263" s="26">
        <v>-4106.5942266169486</v>
      </c>
      <c r="K263" s="26">
        <v>-3.3988467150880662E-11</v>
      </c>
      <c r="L263" s="26">
        <v>718653.98965796595</v>
      </c>
      <c r="M263" s="26">
        <v>4106.5942266169486</v>
      </c>
      <c r="N263" s="26">
        <v>3.3988467150880662E-11</v>
      </c>
      <c r="O263" s="28">
        <v>718653.98965796595</v>
      </c>
      <c r="P263" s="58" t="str">
        <f>M259</f>
        <v>4X</v>
      </c>
    </row>
    <row r="264" spans="3:16" ht="15" x14ac:dyDescent="0.25">
      <c r="C264" s="26">
        <v>-558953.10306730692</v>
      </c>
      <c r="D264" s="26">
        <v>-2.5155937858382067E-13</v>
      </c>
      <c r="E264" s="26">
        <v>-4.4022891252168616E-11</v>
      </c>
      <c r="F264" s="26">
        <v>558953.10306730692</v>
      </c>
      <c r="G264" s="26">
        <v>2.5155937858382067E-13</v>
      </c>
      <c r="H264" s="26">
        <v>-4.4022891252168616E-11</v>
      </c>
      <c r="I264" s="25"/>
      <c r="J264" s="26">
        <v>-3.3988467150880662E-11</v>
      </c>
      <c r="K264" s="26">
        <v>-558953.10306730692</v>
      </c>
      <c r="L264" s="26">
        <v>-4.4022891252168616E-11</v>
      </c>
      <c r="M264" s="26">
        <v>3.3988467150880662E-11</v>
      </c>
      <c r="N264" s="26">
        <v>558953.10306730692</v>
      </c>
      <c r="O264" s="28">
        <v>-4.4022891252168616E-11</v>
      </c>
      <c r="P264" s="58" t="str">
        <f>N259</f>
        <v>4Y</v>
      </c>
    </row>
    <row r="265" spans="3:16" ht="15" x14ac:dyDescent="0.25">
      <c r="C265" s="26">
        <v>0</v>
      </c>
      <c r="D265" s="26">
        <v>718653.98965796595</v>
      </c>
      <c r="E265" s="38">
        <v>83842965.460096031</v>
      </c>
      <c r="F265" s="26">
        <v>0</v>
      </c>
      <c r="G265" s="26">
        <v>-718653.98965796595</v>
      </c>
      <c r="H265" s="38">
        <v>167685930.92019206</v>
      </c>
      <c r="I265" s="25"/>
      <c r="J265" s="26">
        <v>-718653.98965796595</v>
      </c>
      <c r="K265" s="26">
        <v>4.4022891252168616E-11</v>
      </c>
      <c r="L265" s="38">
        <v>83842965.460096031</v>
      </c>
      <c r="M265" s="26">
        <v>718653.98965796595</v>
      </c>
      <c r="N265" s="26">
        <v>-4.4022891252168616E-11</v>
      </c>
      <c r="O265" s="39">
        <v>167685930.92019206</v>
      </c>
      <c r="P265" s="58" t="str">
        <f>O259</f>
        <v>4Z</v>
      </c>
    </row>
    <row r="266" spans="3:16" x14ac:dyDescent="0.25">
      <c r="P266" s="59"/>
    </row>
    <row r="267" spans="3:16" ht="15" x14ac:dyDescent="0.25">
      <c r="J267" s="53" t="s">
        <v>56</v>
      </c>
      <c r="K267" s="53" t="s">
        <v>57</v>
      </c>
      <c r="L267" s="53" t="s">
        <v>58</v>
      </c>
      <c r="M267" s="53" t="s">
        <v>62</v>
      </c>
      <c r="N267" s="53" t="s">
        <v>63</v>
      </c>
      <c r="O267" s="53" t="s">
        <v>64</v>
      </c>
      <c r="P267" s="59"/>
    </row>
    <row r="268" spans="3:16" ht="15" x14ac:dyDescent="0.25">
      <c r="C268" s="1">
        <f t="array" ref="C268:H273">MMULT(C99:H104,C155:H160)</f>
        <v>6.0871158274603518E-11</v>
      </c>
      <c r="D268" s="1">
        <v>-12978.865703875788</v>
      </c>
      <c r="E268" s="1">
        <v>-2271301.4981782632</v>
      </c>
      <c r="F268" s="1">
        <v>-6.0871158274603518E-11</v>
      </c>
      <c r="G268" s="1">
        <v>12978.865703875788</v>
      </c>
      <c r="H268" s="1">
        <v>-2271301.4981782632</v>
      </c>
      <c r="I268" s="25"/>
      <c r="J268" s="26">
        <f t="array" ref="J268:O273">MMULT(C268:H273,J99:O104)</f>
        <v>12978.865703875788</v>
      </c>
      <c r="K268" s="26">
        <v>6.0076106411425021E-11</v>
      </c>
      <c r="L268" s="26">
        <v>-2271301.4981782632</v>
      </c>
      <c r="M268" s="26">
        <v>-12978.865703875788</v>
      </c>
      <c r="N268" s="26">
        <v>-6.0076106411425021E-11</v>
      </c>
      <c r="O268" s="28">
        <v>-2271301.4981782632</v>
      </c>
      <c r="P268" s="58" t="str">
        <f>J267</f>
        <v>2X</v>
      </c>
    </row>
    <row r="269" spans="3:16" ht="15" x14ac:dyDescent="0.25">
      <c r="C269" s="1">
        <v>993694.40545298997</v>
      </c>
      <c r="D269" s="1">
        <v>7.9505186317849509E-13</v>
      </c>
      <c r="E269" s="1">
        <v>1.3913407605623664E-10</v>
      </c>
      <c r="F269" s="1">
        <v>-993694.40545298997</v>
      </c>
      <c r="G269" s="1">
        <v>-7.9505186317849509E-13</v>
      </c>
      <c r="H269" s="1">
        <v>1.3913407605623664E-10</v>
      </c>
      <c r="I269" s="25"/>
      <c r="J269" s="26">
        <v>6.0076106411425021E-11</v>
      </c>
      <c r="K269" s="26">
        <v>993694.40545298997</v>
      </c>
      <c r="L269" s="26">
        <v>1.3913407605623664E-10</v>
      </c>
      <c r="M269" s="26">
        <v>-6.0076106411425021E-11</v>
      </c>
      <c r="N269" s="26">
        <v>-993694.40545298997</v>
      </c>
      <c r="O269" s="28">
        <v>1.3913407605623664E-10</v>
      </c>
      <c r="P269" s="58" t="str">
        <f>K267</f>
        <v>2Y</v>
      </c>
    </row>
    <row r="270" spans="3:16" ht="15" x14ac:dyDescent="0.25">
      <c r="C270" s="1">
        <v>0</v>
      </c>
      <c r="D270" s="1">
        <v>2271301.4981782632</v>
      </c>
      <c r="E270" s="1">
        <v>529970349.57492799</v>
      </c>
      <c r="F270" s="1">
        <v>0</v>
      </c>
      <c r="G270" s="1">
        <v>-2271301.4981782632</v>
      </c>
      <c r="H270" s="1">
        <v>264985174.78746399</v>
      </c>
      <c r="I270" s="25"/>
      <c r="J270" s="26">
        <v>-2271301.4981782632</v>
      </c>
      <c r="K270" s="26">
        <v>1.3913407605623664E-10</v>
      </c>
      <c r="L270" s="38">
        <v>529970349.57492799</v>
      </c>
      <c r="M270" s="26">
        <v>2271301.4981782632</v>
      </c>
      <c r="N270" s="26">
        <v>-1.3913407605623664E-10</v>
      </c>
      <c r="O270" s="39">
        <v>264985174.78746399</v>
      </c>
      <c r="P270" s="58" t="str">
        <f>L267</f>
        <v>2Z</v>
      </c>
    </row>
    <row r="271" spans="3:16" ht="15" x14ac:dyDescent="0.25">
      <c r="C271" s="1">
        <v>-6.0871158274603518E-11</v>
      </c>
      <c r="D271" s="1">
        <v>12978.865703875788</v>
      </c>
      <c r="E271" s="1">
        <v>2271301.4981782632</v>
      </c>
      <c r="F271" s="1">
        <v>6.0871158274603518E-11</v>
      </c>
      <c r="G271" s="1">
        <v>-12978.865703875788</v>
      </c>
      <c r="H271" s="1">
        <v>2271301.4981782632</v>
      </c>
      <c r="I271" s="25"/>
      <c r="J271" s="26">
        <v>-12978.865703875788</v>
      </c>
      <c r="K271" s="26">
        <v>-6.0076106411425021E-11</v>
      </c>
      <c r="L271" s="26">
        <v>2271301.4981782632</v>
      </c>
      <c r="M271" s="26">
        <v>12978.865703875788</v>
      </c>
      <c r="N271" s="26">
        <v>6.0076106411425021E-11</v>
      </c>
      <c r="O271" s="28">
        <v>2271301.4981782632</v>
      </c>
      <c r="P271" s="58" t="str">
        <f>M267</f>
        <v>5X</v>
      </c>
    </row>
    <row r="272" spans="3:16" ht="15" x14ac:dyDescent="0.25">
      <c r="C272" s="1">
        <v>-993694.40545298997</v>
      </c>
      <c r="D272" s="1">
        <v>-7.9505186317849509E-13</v>
      </c>
      <c r="E272" s="1">
        <v>-1.3913407605623664E-10</v>
      </c>
      <c r="F272" s="1">
        <v>993694.40545298997</v>
      </c>
      <c r="G272" s="1">
        <v>7.9505186317849509E-13</v>
      </c>
      <c r="H272" s="1">
        <v>-1.3913407605623664E-10</v>
      </c>
      <c r="I272" s="25"/>
      <c r="J272" s="26">
        <v>-6.0076106411425021E-11</v>
      </c>
      <c r="K272" s="26">
        <v>-993694.40545298997</v>
      </c>
      <c r="L272" s="26">
        <v>-1.3913407605623664E-10</v>
      </c>
      <c r="M272" s="26">
        <v>6.0076106411425021E-11</v>
      </c>
      <c r="N272" s="26">
        <v>993694.40545298997</v>
      </c>
      <c r="O272" s="28">
        <v>-1.3913407605623664E-10</v>
      </c>
      <c r="P272" s="58" t="str">
        <f>N267</f>
        <v>5Y</v>
      </c>
    </row>
    <row r="273" spans="3:16" ht="15" x14ac:dyDescent="0.25">
      <c r="C273" s="1">
        <v>0</v>
      </c>
      <c r="D273" s="1">
        <v>2271301.4981782632</v>
      </c>
      <c r="E273" s="1">
        <v>264985174.78746399</v>
      </c>
      <c r="F273" s="1">
        <v>0</v>
      </c>
      <c r="G273" s="1">
        <v>-2271301.4981782632</v>
      </c>
      <c r="H273" s="1">
        <v>529970349.57492799</v>
      </c>
      <c r="I273" s="25"/>
      <c r="J273" s="26">
        <v>-2271301.4981782632</v>
      </c>
      <c r="K273" s="26">
        <v>1.3913407605623664E-10</v>
      </c>
      <c r="L273" s="38">
        <v>264985174.78746399</v>
      </c>
      <c r="M273" s="26">
        <v>2271301.4981782632</v>
      </c>
      <c r="N273" s="26">
        <v>-1.3913407605623664E-10</v>
      </c>
      <c r="O273" s="39">
        <v>529970349.57492799</v>
      </c>
      <c r="P273" s="58" t="str">
        <f>O267</f>
        <v>5Z</v>
      </c>
    </row>
    <row r="274" spans="3:16" x14ac:dyDescent="0.25">
      <c r="P274" s="59"/>
    </row>
    <row r="275" spans="3:16" ht="15" x14ac:dyDescent="0.25">
      <c r="J275" s="53" t="s">
        <v>53</v>
      </c>
      <c r="K275" s="53" t="s">
        <v>54</v>
      </c>
      <c r="L275" s="53" t="s">
        <v>55</v>
      </c>
      <c r="M275" s="53" t="s">
        <v>66</v>
      </c>
      <c r="N275" s="53" t="s">
        <v>65</v>
      </c>
      <c r="O275" s="53" t="s">
        <v>67</v>
      </c>
      <c r="P275" s="59"/>
    </row>
    <row r="276" spans="3:16" ht="15" x14ac:dyDescent="0.25">
      <c r="C276" s="1">
        <f t="array" ref="C276:H281">MMULT(C99:H104,C170:H175)</f>
        <v>3.9946697617708562E-11</v>
      </c>
      <c r="D276" s="1">
        <v>-6521.1195357852466</v>
      </c>
      <c r="E276" s="1">
        <v>-978167.93036778702</v>
      </c>
      <c r="F276" s="1">
        <v>-3.9946697617708562E-11</v>
      </c>
      <c r="G276" s="1">
        <v>6521.1195357852466</v>
      </c>
      <c r="H276" s="1">
        <v>-978167.93036778702</v>
      </c>
      <c r="I276" s="25"/>
      <c r="J276" s="26">
        <f t="array" ref="J276:O281">MMULT(C276:H281,J99:O104)</f>
        <v>6521.1195357852466</v>
      </c>
      <c r="K276" s="26">
        <v>3.9547230641531478E-11</v>
      </c>
      <c r="L276" s="26">
        <v>-978167.93036778702</v>
      </c>
      <c r="M276" s="26">
        <v>-6521.1195357852466</v>
      </c>
      <c r="N276" s="26">
        <v>-3.9547230641531478E-11</v>
      </c>
      <c r="O276" s="28">
        <v>-978167.93036778702</v>
      </c>
      <c r="P276" s="58" t="str">
        <f>J275</f>
        <v>3X</v>
      </c>
    </row>
    <row r="277" spans="3:16" ht="15" x14ac:dyDescent="0.25">
      <c r="C277" s="1">
        <v>652111.95357852464</v>
      </c>
      <c r="D277" s="1">
        <v>3.9946697617708562E-13</v>
      </c>
      <c r="E277" s="1">
        <v>5.992004642656285E-11</v>
      </c>
      <c r="F277" s="1">
        <v>-652111.95357852464</v>
      </c>
      <c r="G277" s="1">
        <v>-3.9946697617708562E-13</v>
      </c>
      <c r="H277" s="1">
        <v>5.992004642656285E-11</v>
      </c>
      <c r="I277" s="25"/>
      <c r="J277" s="26">
        <v>3.9547230641531478E-11</v>
      </c>
      <c r="K277" s="26">
        <v>652111.95357852464</v>
      </c>
      <c r="L277" s="26">
        <v>5.992004642656285E-11</v>
      </c>
      <c r="M277" s="26">
        <v>-3.9547230641531478E-11</v>
      </c>
      <c r="N277" s="26">
        <v>-652111.95357852464</v>
      </c>
      <c r="O277" s="28">
        <v>5.992004642656285E-11</v>
      </c>
      <c r="P277" s="58" t="str">
        <f>K275</f>
        <v>3Y</v>
      </c>
    </row>
    <row r="278" spans="3:16" ht="15" x14ac:dyDescent="0.25">
      <c r="C278" s="1">
        <v>0</v>
      </c>
      <c r="D278" s="1">
        <v>978167.93036778702</v>
      </c>
      <c r="E278" s="1">
        <v>195633586.07355741</v>
      </c>
      <c r="F278" s="1">
        <v>0</v>
      </c>
      <c r="G278" s="1">
        <v>-978167.93036778702</v>
      </c>
      <c r="H278" s="1">
        <v>97816793.036778703</v>
      </c>
      <c r="I278" s="25"/>
      <c r="J278" s="26">
        <v>-978167.93036778702</v>
      </c>
      <c r="K278" s="26">
        <v>5.992004642656285E-11</v>
      </c>
      <c r="L278" s="38">
        <v>195633586.07355741</v>
      </c>
      <c r="M278" s="26">
        <v>978167.93036778702</v>
      </c>
      <c r="N278" s="26">
        <v>-5.992004642656285E-11</v>
      </c>
      <c r="O278" s="39">
        <v>97816793.036778703</v>
      </c>
      <c r="P278" s="58" t="str">
        <f>L275</f>
        <v>3Z</v>
      </c>
    </row>
    <row r="279" spans="3:16" ht="15" x14ac:dyDescent="0.25">
      <c r="C279" s="1">
        <v>-3.9946697617708562E-11</v>
      </c>
      <c r="D279" s="1">
        <v>6521.1195357852466</v>
      </c>
      <c r="E279" s="1">
        <v>978167.93036778702</v>
      </c>
      <c r="F279" s="1">
        <v>3.9946697617708562E-11</v>
      </c>
      <c r="G279" s="1">
        <v>-6521.1195357852466</v>
      </c>
      <c r="H279" s="1">
        <v>978167.93036778702</v>
      </c>
      <c r="I279" s="25"/>
      <c r="J279" s="26">
        <v>-6521.1195357852466</v>
      </c>
      <c r="K279" s="26">
        <v>-3.9547230641531478E-11</v>
      </c>
      <c r="L279" s="26">
        <v>978167.93036778702</v>
      </c>
      <c r="M279" s="26">
        <v>6521.1195357852466</v>
      </c>
      <c r="N279" s="26">
        <v>3.9547230641531478E-11</v>
      </c>
      <c r="O279" s="28">
        <v>978167.93036778702</v>
      </c>
      <c r="P279" s="58" t="str">
        <f>M275</f>
        <v>6X</v>
      </c>
    </row>
    <row r="280" spans="3:16" ht="15" x14ac:dyDescent="0.25">
      <c r="C280" s="1">
        <v>-652111.95357852464</v>
      </c>
      <c r="D280" s="1">
        <v>-3.9946697617708562E-13</v>
      </c>
      <c r="E280" s="1">
        <v>-5.992004642656285E-11</v>
      </c>
      <c r="F280" s="1">
        <v>652111.95357852464</v>
      </c>
      <c r="G280" s="1">
        <v>3.9946697617708562E-13</v>
      </c>
      <c r="H280" s="1">
        <v>-5.992004642656285E-11</v>
      </c>
      <c r="I280" s="25"/>
      <c r="J280" s="26">
        <v>-3.9547230641531478E-11</v>
      </c>
      <c r="K280" s="26">
        <v>-652111.95357852464</v>
      </c>
      <c r="L280" s="26">
        <v>-5.992004642656285E-11</v>
      </c>
      <c r="M280" s="26">
        <v>3.9547230641531478E-11</v>
      </c>
      <c r="N280" s="26">
        <v>652111.95357852464</v>
      </c>
      <c r="O280" s="28">
        <v>-5.992004642656285E-11</v>
      </c>
      <c r="P280" s="58" t="str">
        <f>N275</f>
        <v>6Y</v>
      </c>
    </row>
    <row r="281" spans="3:16" ht="15" x14ac:dyDescent="0.25">
      <c r="C281" s="1">
        <v>0</v>
      </c>
      <c r="D281" s="1">
        <v>978167.93036778702</v>
      </c>
      <c r="E281" s="1">
        <v>97816793.036778703</v>
      </c>
      <c r="F281" s="1">
        <v>0</v>
      </c>
      <c r="G281" s="1">
        <v>-978167.93036778702</v>
      </c>
      <c r="H281" s="1">
        <v>195633586.07355741</v>
      </c>
      <c r="I281" s="25"/>
      <c r="J281" s="26">
        <v>-978167.93036778702</v>
      </c>
      <c r="K281" s="26">
        <v>5.992004642656285E-11</v>
      </c>
      <c r="L281" s="38">
        <v>97816793.036778703</v>
      </c>
      <c r="M281" s="26">
        <v>978167.93036778702</v>
      </c>
      <c r="N281" s="26">
        <v>-5.992004642656285E-11</v>
      </c>
      <c r="O281" s="39">
        <v>195633586.07355741</v>
      </c>
      <c r="P281" s="58" t="str">
        <f>O275</f>
        <v>6Z</v>
      </c>
    </row>
    <row r="283" spans="3:16" ht="15" x14ac:dyDescent="0.25">
      <c r="J283" s="53" t="s">
        <v>59</v>
      </c>
      <c r="K283" s="53" t="s">
        <v>60</v>
      </c>
      <c r="L283" s="53" t="s">
        <v>61</v>
      </c>
      <c r="M283" s="53" t="s">
        <v>134</v>
      </c>
      <c r="N283" s="53" t="s">
        <v>135</v>
      </c>
      <c r="O283" s="53" t="s">
        <v>136</v>
      </c>
      <c r="P283" s="23"/>
    </row>
    <row r="284" spans="3:16" ht="15" x14ac:dyDescent="0.25">
      <c r="C284" s="1">
        <f t="array" ref="C284:H289">MMULT(C99:H104,C185:H190)</f>
        <v>3.9946697617708562E-11</v>
      </c>
      <c r="D284" s="1">
        <v>-6521.1195357852466</v>
      </c>
      <c r="E284" s="1">
        <v>-978167.93036778702</v>
      </c>
      <c r="F284" s="1">
        <v>-3.9946697617708562E-11</v>
      </c>
      <c r="G284" s="1">
        <v>6521.1195357852466</v>
      </c>
      <c r="H284" s="1">
        <v>-978167.93036778702</v>
      </c>
      <c r="I284" s="25"/>
      <c r="J284" s="26">
        <f t="array" ref="J284:O289">MMULT(C284:H289,J99:O104)</f>
        <v>6521.1195357852466</v>
      </c>
      <c r="K284" s="26">
        <v>3.9547230641531478E-11</v>
      </c>
      <c r="L284" s="26">
        <v>-978167.93036778702</v>
      </c>
      <c r="M284" s="26">
        <v>-6521.1195357852466</v>
      </c>
      <c r="N284" s="26">
        <v>-3.9547230641531478E-11</v>
      </c>
      <c r="O284" s="28">
        <v>-978167.93036778702</v>
      </c>
      <c r="P284" s="58" t="str">
        <f>J283</f>
        <v>4X</v>
      </c>
    </row>
    <row r="285" spans="3:16" ht="15" x14ac:dyDescent="0.25">
      <c r="C285" s="1">
        <v>652111.95357852464</v>
      </c>
      <c r="D285" s="1">
        <v>3.9946697617708562E-13</v>
      </c>
      <c r="E285" s="1">
        <v>5.992004642656285E-11</v>
      </c>
      <c r="F285" s="1">
        <v>-652111.95357852464</v>
      </c>
      <c r="G285" s="1">
        <v>-3.9946697617708562E-13</v>
      </c>
      <c r="H285" s="1">
        <v>5.992004642656285E-11</v>
      </c>
      <c r="I285" s="25"/>
      <c r="J285" s="26">
        <v>3.9547230641531478E-11</v>
      </c>
      <c r="K285" s="26">
        <v>652111.95357852464</v>
      </c>
      <c r="L285" s="26">
        <v>5.992004642656285E-11</v>
      </c>
      <c r="M285" s="26">
        <v>-3.9547230641531478E-11</v>
      </c>
      <c r="N285" s="26">
        <v>-652111.95357852464</v>
      </c>
      <c r="O285" s="28">
        <v>5.992004642656285E-11</v>
      </c>
      <c r="P285" s="58" t="str">
        <f>K283</f>
        <v>4Y</v>
      </c>
    </row>
    <row r="286" spans="3:16" ht="15" x14ac:dyDescent="0.25">
      <c r="C286" s="1">
        <v>0</v>
      </c>
      <c r="D286" s="1">
        <v>978167.93036778702</v>
      </c>
      <c r="E286" s="1">
        <v>195633586.07355741</v>
      </c>
      <c r="F286" s="1">
        <v>0</v>
      </c>
      <c r="G286" s="1">
        <v>-978167.93036778702</v>
      </c>
      <c r="H286" s="1">
        <v>97816793.036778703</v>
      </c>
      <c r="I286" s="25"/>
      <c r="J286" s="26">
        <v>-978167.93036778702</v>
      </c>
      <c r="K286" s="26">
        <v>5.992004642656285E-11</v>
      </c>
      <c r="L286" s="38">
        <v>195633586.07355741</v>
      </c>
      <c r="M286" s="26">
        <v>978167.93036778702</v>
      </c>
      <c r="N286" s="26">
        <v>-5.992004642656285E-11</v>
      </c>
      <c r="O286" s="39">
        <v>97816793.036778703</v>
      </c>
      <c r="P286" s="58" t="str">
        <f>L283</f>
        <v>4Z</v>
      </c>
    </row>
    <row r="287" spans="3:16" ht="15" x14ac:dyDescent="0.25">
      <c r="C287" s="1">
        <v>-3.9946697617708562E-11</v>
      </c>
      <c r="D287" s="1">
        <v>6521.1195357852466</v>
      </c>
      <c r="E287" s="1">
        <v>978167.93036778702</v>
      </c>
      <c r="F287" s="1">
        <v>3.9946697617708562E-11</v>
      </c>
      <c r="G287" s="1">
        <v>-6521.1195357852466</v>
      </c>
      <c r="H287" s="1">
        <v>978167.93036778702</v>
      </c>
      <c r="I287" s="25"/>
      <c r="J287" s="26">
        <v>-6521.1195357852466</v>
      </c>
      <c r="K287" s="26">
        <v>-3.9547230641531478E-11</v>
      </c>
      <c r="L287" s="26">
        <v>978167.93036778702</v>
      </c>
      <c r="M287" s="26">
        <v>6521.1195357852466</v>
      </c>
      <c r="N287" s="26">
        <v>3.9547230641531478E-11</v>
      </c>
      <c r="O287" s="28">
        <v>978167.93036778702</v>
      </c>
      <c r="P287" s="58" t="str">
        <f>M283</f>
        <v>7X</v>
      </c>
    </row>
    <row r="288" spans="3:16" ht="15" x14ac:dyDescent="0.25">
      <c r="C288" s="1">
        <v>-652111.95357852464</v>
      </c>
      <c r="D288" s="1">
        <v>-3.9946697617708562E-13</v>
      </c>
      <c r="E288" s="1">
        <v>-5.992004642656285E-11</v>
      </c>
      <c r="F288" s="1">
        <v>652111.95357852464</v>
      </c>
      <c r="G288" s="1">
        <v>3.9946697617708562E-13</v>
      </c>
      <c r="H288" s="1">
        <v>-5.992004642656285E-11</v>
      </c>
      <c r="I288" s="25"/>
      <c r="J288" s="26">
        <v>-3.9547230641531478E-11</v>
      </c>
      <c r="K288" s="26">
        <v>-652111.95357852464</v>
      </c>
      <c r="L288" s="26">
        <v>-5.992004642656285E-11</v>
      </c>
      <c r="M288" s="26">
        <v>3.9547230641531478E-11</v>
      </c>
      <c r="N288" s="26">
        <v>652111.95357852464</v>
      </c>
      <c r="O288" s="28">
        <v>-5.992004642656285E-11</v>
      </c>
      <c r="P288" s="58" t="str">
        <f>N283</f>
        <v>7Y</v>
      </c>
    </row>
    <row r="289" spans="3:16" ht="15" x14ac:dyDescent="0.25">
      <c r="C289" s="1">
        <v>0</v>
      </c>
      <c r="D289" s="1">
        <v>978167.93036778702</v>
      </c>
      <c r="E289" s="1">
        <v>97816793.036778703</v>
      </c>
      <c r="F289" s="1">
        <v>0</v>
      </c>
      <c r="G289" s="1">
        <v>-978167.93036778702</v>
      </c>
      <c r="H289" s="1">
        <v>195633586.07355741</v>
      </c>
      <c r="I289" s="25"/>
      <c r="J289" s="26">
        <v>-978167.93036778702</v>
      </c>
      <c r="K289" s="26">
        <v>5.992004642656285E-11</v>
      </c>
      <c r="L289" s="38">
        <v>97816793.036778703</v>
      </c>
      <c r="M289" s="26">
        <v>978167.93036778702</v>
      </c>
      <c r="N289" s="26">
        <v>-5.992004642656285E-11</v>
      </c>
      <c r="O289" s="39">
        <v>195633586.07355741</v>
      </c>
      <c r="P289" s="58" t="str">
        <f>O283</f>
        <v>7Z</v>
      </c>
    </row>
    <row r="290" spans="3:16" x14ac:dyDescent="0.25">
      <c r="P290" s="59"/>
    </row>
    <row r="291" spans="3:16" ht="15" x14ac:dyDescent="0.25">
      <c r="J291" s="53" t="s">
        <v>62</v>
      </c>
      <c r="K291" s="53" t="s">
        <v>63</v>
      </c>
      <c r="L291" s="53" t="s">
        <v>64</v>
      </c>
      <c r="M291" s="53" t="s">
        <v>137</v>
      </c>
      <c r="N291" s="53" t="s">
        <v>138</v>
      </c>
      <c r="O291" s="53" t="s">
        <v>139</v>
      </c>
      <c r="P291" s="59"/>
    </row>
    <row r="292" spans="3:16" ht="15" x14ac:dyDescent="0.25">
      <c r="C292" s="1">
        <f t="array" ref="C292:H297">MMULT(C99:H104,C200:H205)</f>
        <v>7.1016351320370771E-11</v>
      </c>
      <c r="D292" s="1">
        <v>-20609.958039024979</v>
      </c>
      <c r="E292" s="1">
        <v>-3091493.7058537467</v>
      </c>
      <c r="F292" s="1">
        <v>-7.1016351320370771E-11</v>
      </c>
      <c r="G292" s="1">
        <v>20609.958039024979</v>
      </c>
      <c r="H292" s="1">
        <v>-3091493.7058537467</v>
      </c>
      <c r="I292" s="25"/>
      <c r="J292" s="26">
        <f t="array" ref="J292:O297">MMULT(C292:H297,J99:O104)</f>
        <v>20609.958039024979</v>
      </c>
      <c r="K292" s="26">
        <v>6.9753838408008618E-11</v>
      </c>
      <c r="L292" s="26">
        <v>-3091493.7058537467</v>
      </c>
      <c r="M292" s="26">
        <v>-20609.958039024979</v>
      </c>
      <c r="N292" s="26">
        <v>-6.9753838408008618E-11</v>
      </c>
      <c r="O292" s="28">
        <v>-3091493.7058537467</v>
      </c>
      <c r="P292" s="58" t="str">
        <f>J291</f>
        <v>5X</v>
      </c>
    </row>
    <row r="293" spans="3:16" ht="15" x14ac:dyDescent="0.25">
      <c r="C293" s="1">
        <v>1159310.139695155</v>
      </c>
      <c r="D293" s="1">
        <v>1.2625129123621473E-12</v>
      </c>
      <c r="E293" s="1">
        <v>1.8937693685432207E-10</v>
      </c>
      <c r="F293" s="1">
        <v>-1159310.139695155</v>
      </c>
      <c r="G293" s="1">
        <v>-1.2625129123621473E-12</v>
      </c>
      <c r="H293" s="1">
        <v>1.8937693685432207E-10</v>
      </c>
      <c r="I293" s="25"/>
      <c r="J293" s="26">
        <v>6.9753838408008618E-11</v>
      </c>
      <c r="K293" s="26">
        <v>1159310.139695155</v>
      </c>
      <c r="L293" s="26">
        <v>1.8937693685432207E-10</v>
      </c>
      <c r="M293" s="26">
        <v>-6.9753838408008618E-11</v>
      </c>
      <c r="N293" s="26">
        <v>-1159310.139695155</v>
      </c>
      <c r="O293" s="28">
        <v>1.8937693685432207E-10</v>
      </c>
      <c r="P293" s="58" t="str">
        <f>K291</f>
        <v>5Y</v>
      </c>
    </row>
    <row r="294" spans="3:16" ht="15" x14ac:dyDescent="0.25">
      <c r="C294" s="1">
        <v>0</v>
      </c>
      <c r="D294" s="1">
        <v>3091493.7058537467</v>
      </c>
      <c r="E294" s="1">
        <v>618298741.17074931</v>
      </c>
      <c r="F294" s="1">
        <v>0</v>
      </c>
      <c r="G294" s="1">
        <v>-3091493.7058537467</v>
      </c>
      <c r="H294" s="1">
        <v>309149370.58537465</v>
      </c>
      <c r="I294" s="25"/>
      <c r="J294" s="26">
        <v>-3091493.7058537467</v>
      </c>
      <c r="K294" s="26">
        <v>1.8937693685432207E-10</v>
      </c>
      <c r="L294" s="38">
        <v>618298741.17074931</v>
      </c>
      <c r="M294" s="26">
        <v>3091493.7058537467</v>
      </c>
      <c r="N294" s="26">
        <v>-1.8937693685432207E-10</v>
      </c>
      <c r="O294" s="39">
        <v>309149370.58537465</v>
      </c>
      <c r="P294" s="58" t="str">
        <f>L291</f>
        <v>5Z</v>
      </c>
    </row>
    <row r="295" spans="3:16" ht="15" x14ac:dyDescent="0.25">
      <c r="C295" s="1">
        <v>-7.1016351320370771E-11</v>
      </c>
      <c r="D295" s="1">
        <v>20609.958039024979</v>
      </c>
      <c r="E295" s="1">
        <v>3091493.7058537467</v>
      </c>
      <c r="F295" s="1">
        <v>7.1016351320370771E-11</v>
      </c>
      <c r="G295" s="1">
        <v>-20609.958039024979</v>
      </c>
      <c r="H295" s="1">
        <v>3091493.7058537467</v>
      </c>
      <c r="I295" s="25"/>
      <c r="J295" s="26">
        <v>-20609.958039024979</v>
      </c>
      <c r="K295" s="26">
        <v>-6.9753838408008618E-11</v>
      </c>
      <c r="L295" s="26">
        <v>3091493.7058537467</v>
      </c>
      <c r="M295" s="26">
        <v>20609.958039024979</v>
      </c>
      <c r="N295" s="26">
        <v>6.9753838408008618E-11</v>
      </c>
      <c r="O295" s="28">
        <v>3091493.7058537467</v>
      </c>
      <c r="P295" s="58" t="str">
        <f>M291</f>
        <v>8X</v>
      </c>
    </row>
    <row r="296" spans="3:16" ht="15" x14ac:dyDescent="0.25">
      <c r="C296" s="1">
        <v>-1159310.139695155</v>
      </c>
      <c r="D296" s="1">
        <v>-1.2625129123621473E-12</v>
      </c>
      <c r="E296" s="1">
        <v>-1.8937693685432207E-10</v>
      </c>
      <c r="F296" s="1">
        <v>1159310.139695155</v>
      </c>
      <c r="G296" s="1">
        <v>1.2625129123621473E-12</v>
      </c>
      <c r="H296" s="1">
        <v>-1.8937693685432207E-10</v>
      </c>
      <c r="I296" s="25"/>
      <c r="J296" s="26">
        <v>-6.9753838408008618E-11</v>
      </c>
      <c r="K296" s="26">
        <v>-1159310.139695155</v>
      </c>
      <c r="L296" s="26">
        <v>-1.8937693685432207E-10</v>
      </c>
      <c r="M296" s="26">
        <v>6.9753838408008618E-11</v>
      </c>
      <c r="N296" s="26">
        <v>1159310.139695155</v>
      </c>
      <c r="O296" s="28">
        <v>-1.8937693685432207E-10</v>
      </c>
      <c r="P296" s="58" t="str">
        <f>N291</f>
        <v>8Y</v>
      </c>
    </row>
    <row r="297" spans="3:16" ht="15" x14ac:dyDescent="0.25">
      <c r="C297" s="1">
        <v>0</v>
      </c>
      <c r="D297" s="1">
        <v>3091493.7058537467</v>
      </c>
      <c r="E297" s="1">
        <v>309149370.58537465</v>
      </c>
      <c r="F297" s="1">
        <v>0</v>
      </c>
      <c r="G297" s="1">
        <v>-3091493.7058537467</v>
      </c>
      <c r="H297" s="1">
        <v>618298741.17074931</v>
      </c>
      <c r="I297" s="25"/>
      <c r="J297" s="26">
        <v>-3091493.7058537467</v>
      </c>
      <c r="K297" s="26">
        <v>1.8937693685432207E-10</v>
      </c>
      <c r="L297" s="38">
        <v>309149370.58537465</v>
      </c>
      <c r="M297" s="26">
        <v>3091493.7058537467</v>
      </c>
      <c r="N297" s="26">
        <v>-1.8937693685432207E-10</v>
      </c>
      <c r="O297" s="39">
        <v>618298741.17074931</v>
      </c>
      <c r="P297" s="58" t="str">
        <f>O291</f>
        <v>8Z</v>
      </c>
    </row>
    <row r="298" spans="3:16" x14ac:dyDescent="0.25">
      <c r="P298" s="59"/>
    </row>
    <row r="299" spans="3:16" ht="15" x14ac:dyDescent="0.25">
      <c r="J299" s="53" t="s">
        <v>59</v>
      </c>
      <c r="K299" s="53" t="s">
        <v>60</v>
      </c>
      <c r="L299" s="53" t="s">
        <v>61</v>
      </c>
      <c r="M299" s="53" t="s">
        <v>62</v>
      </c>
      <c r="N299" s="53" t="s">
        <v>63</v>
      </c>
      <c r="O299" s="53" t="s">
        <v>64</v>
      </c>
      <c r="P299" s="59"/>
    </row>
    <row r="300" spans="3:16" ht="15" x14ac:dyDescent="0.25">
      <c r="C300" s="1">
        <f t="array" ref="C300:H305">MMULT(C109:H114,C215:H220)</f>
        <v>1086853.2559642077</v>
      </c>
      <c r="D300" s="1">
        <v>0</v>
      </c>
      <c r="E300" s="1">
        <v>0</v>
      </c>
      <c r="F300" s="1">
        <v>-1086853.2559642077</v>
      </c>
      <c r="G300" s="1">
        <v>0</v>
      </c>
      <c r="H300" s="1">
        <v>0</v>
      </c>
      <c r="I300" s="25"/>
      <c r="J300" s="26">
        <f t="array" ref="J300:O305">MMULT(C300:H305,J109:O114)</f>
        <v>1086853.2559642077</v>
      </c>
      <c r="K300" s="26">
        <v>0</v>
      </c>
      <c r="L300" s="26">
        <v>0</v>
      </c>
      <c r="M300" s="26">
        <v>-1086853.2559642077</v>
      </c>
      <c r="N300" s="26">
        <v>0</v>
      </c>
      <c r="O300" s="28">
        <v>0</v>
      </c>
      <c r="P300" s="58" t="str">
        <f>J299</f>
        <v>4X</v>
      </c>
    </row>
    <row r="301" spans="3:16" ht="15" x14ac:dyDescent="0.25">
      <c r="C301" s="1">
        <v>0</v>
      </c>
      <c r="D301" s="1">
        <v>16982.082124440745</v>
      </c>
      <c r="E301" s="1">
        <v>3396416.4248881494</v>
      </c>
      <c r="F301" s="1">
        <v>0</v>
      </c>
      <c r="G301" s="1">
        <v>-16982.082124440745</v>
      </c>
      <c r="H301" s="1">
        <v>3396416.4248881494</v>
      </c>
      <c r="I301" s="25"/>
      <c r="J301" s="26">
        <v>0</v>
      </c>
      <c r="K301" s="26">
        <v>16982.082124440745</v>
      </c>
      <c r="L301" s="26">
        <v>3396416.4248881494</v>
      </c>
      <c r="M301" s="26">
        <v>0</v>
      </c>
      <c r="N301" s="26">
        <v>-16982.082124440745</v>
      </c>
      <c r="O301" s="28">
        <v>3396416.4248881494</v>
      </c>
      <c r="P301" s="58" t="str">
        <f>K299</f>
        <v>4Y</v>
      </c>
    </row>
    <row r="302" spans="3:16" ht="15" x14ac:dyDescent="0.25">
      <c r="C302" s="1">
        <v>0</v>
      </c>
      <c r="D302" s="1">
        <v>3396416.4248881494</v>
      </c>
      <c r="E302" s="1">
        <v>905711046.63683987</v>
      </c>
      <c r="F302" s="1">
        <v>0</v>
      </c>
      <c r="G302" s="1">
        <v>-3396416.4248881494</v>
      </c>
      <c r="H302" s="1">
        <v>452855523.31841993</v>
      </c>
      <c r="I302" s="25"/>
      <c r="J302" s="26">
        <v>0</v>
      </c>
      <c r="K302" s="26">
        <v>3396416.4248881494</v>
      </c>
      <c r="L302" s="38">
        <v>905711046.63683987</v>
      </c>
      <c r="M302" s="26">
        <v>0</v>
      </c>
      <c r="N302" s="26">
        <v>-3396416.4248881494</v>
      </c>
      <c r="O302" s="39">
        <v>452855523.31841993</v>
      </c>
      <c r="P302" s="58" t="str">
        <f>L299</f>
        <v>4Z</v>
      </c>
    </row>
    <row r="303" spans="3:16" ht="15" x14ac:dyDescent="0.25">
      <c r="C303" s="1">
        <v>-1086853.2559642077</v>
      </c>
      <c r="D303" s="1">
        <v>0</v>
      </c>
      <c r="E303" s="1">
        <v>0</v>
      </c>
      <c r="F303" s="1">
        <v>1086853.2559642077</v>
      </c>
      <c r="G303" s="1">
        <v>0</v>
      </c>
      <c r="H303" s="1">
        <v>0</v>
      </c>
      <c r="I303" s="25"/>
      <c r="J303" s="26">
        <v>-1086853.2559642077</v>
      </c>
      <c r="K303" s="26">
        <v>0</v>
      </c>
      <c r="L303" s="26">
        <v>0</v>
      </c>
      <c r="M303" s="26">
        <v>1086853.2559642077</v>
      </c>
      <c r="N303" s="26">
        <v>0</v>
      </c>
      <c r="O303" s="28">
        <v>0</v>
      </c>
      <c r="P303" s="58" t="str">
        <f>M299</f>
        <v>5X</v>
      </c>
    </row>
    <row r="304" spans="3:16" ht="15" x14ac:dyDescent="0.25">
      <c r="C304" s="1">
        <v>0</v>
      </c>
      <c r="D304" s="1">
        <v>-16982.082124440745</v>
      </c>
      <c r="E304" s="1">
        <v>-3396416.4248881494</v>
      </c>
      <c r="F304" s="1">
        <v>0</v>
      </c>
      <c r="G304" s="1">
        <v>16982.082124440745</v>
      </c>
      <c r="H304" s="1">
        <v>-3396416.4248881494</v>
      </c>
      <c r="I304" s="25"/>
      <c r="J304" s="26">
        <v>0</v>
      </c>
      <c r="K304" s="26">
        <v>-16982.082124440745</v>
      </c>
      <c r="L304" s="26">
        <v>-3396416.4248881494</v>
      </c>
      <c r="M304" s="26">
        <v>0</v>
      </c>
      <c r="N304" s="26">
        <v>16982.082124440745</v>
      </c>
      <c r="O304" s="28">
        <v>-3396416.4248881494</v>
      </c>
      <c r="P304" s="58" t="str">
        <f>N299</f>
        <v>5Y</v>
      </c>
    </row>
    <row r="305" spans="3:16" ht="15" x14ac:dyDescent="0.25">
      <c r="C305" s="1">
        <v>0</v>
      </c>
      <c r="D305" s="1">
        <v>3396416.4248881494</v>
      </c>
      <c r="E305" s="1">
        <v>452855523.31841993</v>
      </c>
      <c r="F305" s="1">
        <v>0</v>
      </c>
      <c r="G305" s="1">
        <v>-3396416.4248881494</v>
      </c>
      <c r="H305" s="1">
        <v>905711046.63683987</v>
      </c>
      <c r="I305" s="25"/>
      <c r="J305" s="26">
        <v>0</v>
      </c>
      <c r="K305" s="26">
        <v>3396416.4248881494</v>
      </c>
      <c r="L305" s="38">
        <v>452855523.31841993</v>
      </c>
      <c r="M305" s="26">
        <v>0</v>
      </c>
      <c r="N305" s="26">
        <v>-3396416.4248881494</v>
      </c>
      <c r="O305" s="39">
        <v>905711046.63683987</v>
      </c>
      <c r="P305" s="58" t="str">
        <f>O299</f>
        <v>5Z</v>
      </c>
    </row>
    <row r="306" spans="3:16" s="23" customFormat="1" ht="15" x14ac:dyDescent="0.25">
      <c r="I306" s="30"/>
      <c r="J306" s="26"/>
      <c r="K306" s="26"/>
      <c r="L306" s="38"/>
      <c r="M306" s="26"/>
      <c r="N306" s="26"/>
      <c r="O306" s="61"/>
      <c r="P306" s="58"/>
    </row>
    <row r="307" spans="3:16" s="23" customFormat="1" ht="15" x14ac:dyDescent="0.25">
      <c r="J307" s="53" t="s">
        <v>62</v>
      </c>
      <c r="K307" s="53" t="s">
        <v>63</v>
      </c>
      <c r="L307" s="53" t="s">
        <v>64</v>
      </c>
      <c r="M307" s="53" t="s">
        <v>66</v>
      </c>
      <c r="N307" s="53" t="s">
        <v>65</v>
      </c>
      <c r="O307" s="53" t="s">
        <v>67</v>
      </c>
      <c r="P307" s="59"/>
    </row>
    <row r="308" spans="3:16" s="23" customFormat="1" ht="15" x14ac:dyDescent="0.25">
      <c r="C308" s="23">
        <f t="array" ref="C308:H313">MMULT(C109:H114,C230:H235)</f>
        <v>1449137.6746189438</v>
      </c>
      <c r="D308" s="23">
        <v>0</v>
      </c>
      <c r="E308" s="23">
        <v>0</v>
      </c>
      <c r="F308" s="23">
        <v>-1449137.6746189438</v>
      </c>
      <c r="G308" s="23">
        <v>0</v>
      </c>
      <c r="H308" s="23">
        <v>0</v>
      </c>
      <c r="I308" s="25"/>
      <c r="J308" s="26">
        <f t="array" ref="J308:O313">MMULT(C308:H313,J109:O114)</f>
        <v>1449137.6746189438</v>
      </c>
      <c r="K308" s="26">
        <v>0</v>
      </c>
      <c r="L308" s="26">
        <v>0</v>
      </c>
      <c r="M308" s="26">
        <v>-1449137.6746189438</v>
      </c>
      <c r="N308" s="26">
        <v>0</v>
      </c>
      <c r="O308" s="28">
        <v>0</v>
      </c>
      <c r="P308" s="58" t="str">
        <f>J307</f>
        <v>5X</v>
      </c>
    </row>
    <row r="309" spans="3:16" s="23" customFormat="1" ht="15" x14ac:dyDescent="0.25">
      <c r="C309" s="23">
        <v>0</v>
      </c>
      <c r="D309" s="23">
        <v>40253.824294970655</v>
      </c>
      <c r="E309" s="23">
        <v>6038073.6442455985</v>
      </c>
      <c r="F309" s="23">
        <v>0</v>
      </c>
      <c r="G309" s="23">
        <v>-40253.824294970655</v>
      </c>
      <c r="H309" s="23">
        <v>6038073.6442455985</v>
      </c>
      <c r="I309" s="25"/>
      <c r="J309" s="26">
        <v>0</v>
      </c>
      <c r="K309" s="26">
        <v>40253.824294970655</v>
      </c>
      <c r="L309" s="26">
        <v>6038073.6442455985</v>
      </c>
      <c r="M309" s="26">
        <v>0</v>
      </c>
      <c r="N309" s="26">
        <v>-40253.824294970655</v>
      </c>
      <c r="O309" s="28">
        <v>6038073.6442455985</v>
      </c>
      <c r="P309" s="58" t="str">
        <f>K307</f>
        <v>5Y</v>
      </c>
    </row>
    <row r="310" spans="3:16" s="23" customFormat="1" ht="15" x14ac:dyDescent="0.25">
      <c r="C310" s="23">
        <v>0</v>
      </c>
      <c r="D310" s="23">
        <v>6038073.6442455985</v>
      </c>
      <c r="E310" s="23">
        <v>1207614728.8491199</v>
      </c>
      <c r="F310" s="23">
        <v>0</v>
      </c>
      <c r="G310" s="23">
        <v>-6038073.6442455985</v>
      </c>
      <c r="H310" s="23">
        <v>603807364.42455995</v>
      </c>
      <c r="I310" s="25"/>
      <c r="J310" s="26">
        <v>0</v>
      </c>
      <c r="K310" s="26">
        <v>6038073.6442455985</v>
      </c>
      <c r="L310" s="38">
        <v>1207614728.8491199</v>
      </c>
      <c r="M310" s="26">
        <v>0</v>
      </c>
      <c r="N310" s="26">
        <v>-6038073.6442455985</v>
      </c>
      <c r="O310" s="39">
        <v>603807364.42455995</v>
      </c>
      <c r="P310" s="58" t="str">
        <f>L307</f>
        <v>5Z</v>
      </c>
    </row>
    <row r="311" spans="3:16" s="23" customFormat="1" ht="15" x14ac:dyDescent="0.25">
      <c r="C311" s="23">
        <v>-1449137.6746189438</v>
      </c>
      <c r="D311" s="23">
        <v>0</v>
      </c>
      <c r="E311" s="23">
        <v>0</v>
      </c>
      <c r="F311" s="23">
        <v>1449137.6746189438</v>
      </c>
      <c r="G311" s="23">
        <v>0</v>
      </c>
      <c r="H311" s="23">
        <v>0</v>
      </c>
      <c r="I311" s="25"/>
      <c r="J311" s="26">
        <v>-1449137.6746189438</v>
      </c>
      <c r="K311" s="26">
        <v>0</v>
      </c>
      <c r="L311" s="26">
        <v>0</v>
      </c>
      <c r="M311" s="26">
        <v>1449137.6746189438</v>
      </c>
      <c r="N311" s="26">
        <v>0</v>
      </c>
      <c r="O311" s="28">
        <v>0</v>
      </c>
      <c r="P311" s="58" t="str">
        <f>M307</f>
        <v>6X</v>
      </c>
    </row>
    <row r="312" spans="3:16" s="23" customFormat="1" ht="15" x14ac:dyDescent="0.25">
      <c r="C312" s="23">
        <v>0</v>
      </c>
      <c r="D312" s="23">
        <v>-40253.824294970655</v>
      </c>
      <c r="E312" s="23">
        <v>-6038073.6442455985</v>
      </c>
      <c r="F312" s="23">
        <v>0</v>
      </c>
      <c r="G312" s="23">
        <v>40253.824294970655</v>
      </c>
      <c r="H312" s="23">
        <v>-6038073.6442455985</v>
      </c>
      <c r="I312" s="25"/>
      <c r="J312" s="26">
        <v>0</v>
      </c>
      <c r="K312" s="26">
        <v>-40253.824294970655</v>
      </c>
      <c r="L312" s="26">
        <v>-6038073.6442455985</v>
      </c>
      <c r="M312" s="26">
        <v>0</v>
      </c>
      <c r="N312" s="26">
        <v>40253.824294970655</v>
      </c>
      <c r="O312" s="28">
        <v>-6038073.6442455985</v>
      </c>
      <c r="P312" s="58" t="str">
        <f>N307</f>
        <v>6Y</v>
      </c>
    </row>
    <row r="313" spans="3:16" s="23" customFormat="1" ht="15" x14ac:dyDescent="0.25">
      <c r="C313" s="23">
        <v>0</v>
      </c>
      <c r="D313" s="23">
        <v>6038073.6442455985</v>
      </c>
      <c r="E313" s="23">
        <v>603807364.42455995</v>
      </c>
      <c r="F313" s="23">
        <v>0</v>
      </c>
      <c r="G313" s="23">
        <v>-6038073.6442455985</v>
      </c>
      <c r="H313" s="23">
        <v>1207614728.8491199</v>
      </c>
      <c r="I313" s="25"/>
      <c r="J313" s="26">
        <v>0</v>
      </c>
      <c r="K313" s="26">
        <v>6038073.6442455985</v>
      </c>
      <c r="L313" s="38">
        <v>603807364.42455995</v>
      </c>
      <c r="M313" s="26">
        <v>0</v>
      </c>
      <c r="N313" s="26">
        <v>-6038073.6442455985</v>
      </c>
      <c r="O313" s="39">
        <v>1207614728.8491199</v>
      </c>
      <c r="P313" s="58" t="str">
        <f>O307</f>
        <v>6Z</v>
      </c>
    </row>
    <row r="314" spans="3:16" s="23" customFormat="1" ht="15" x14ac:dyDescent="0.25">
      <c r="I314" s="30"/>
      <c r="J314" s="26"/>
      <c r="K314" s="26"/>
      <c r="L314" s="38"/>
      <c r="M314" s="26"/>
      <c r="N314" s="26"/>
      <c r="O314" s="61"/>
      <c r="P314" s="58"/>
    </row>
    <row r="315" spans="3:16" s="23" customFormat="1" ht="15" x14ac:dyDescent="0.25">
      <c r="J315" s="53" t="s">
        <v>134</v>
      </c>
      <c r="K315" s="53" t="s">
        <v>135</v>
      </c>
      <c r="L315" s="53" t="s">
        <v>136</v>
      </c>
      <c r="M315" s="53" t="s">
        <v>137</v>
      </c>
      <c r="N315" s="53" t="s">
        <v>138</v>
      </c>
      <c r="O315" s="53" t="s">
        <v>139</v>
      </c>
      <c r="P315" s="59"/>
    </row>
    <row r="316" spans="3:16" s="23" customFormat="1" ht="15" x14ac:dyDescent="0.25">
      <c r="C316" s="23">
        <f t="array" ref="C316:H321">MMULT(C109:H114,C245:H250)</f>
        <v>1086853.2559642077</v>
      </c>
      <c r="D316" s="23">
        <v>0</v>
      </c>
      <c r="E316" s="23">
        <v>0</v>
      </c>
      <c r="F316" s="23">
        <v>-1086853.2559642077</v>
      </c>
      <c r="G316" s="23">
        <v>0</v>
      </c>
      <c r="H316" s="23">
        <v>0</v>
      </c>
      <c r="I316" s="25"/>
      <c r="J316" s="26">
        <f t="array" ref="J316:O321">MMULT(C316:H321,J109:O114)</f>
        <v>1086853.2559642077</v>
      </c>
      <c r="K316" s="26">
        <v>0</v>
      </c>
      <c r="L316" s="26">
        <v>0</v>
      </c>
      <c r="M316" s="26">
        <v>-1086853.2559642077</v>
      </c>
      <c r="N316" s="26">
        <v>0</v>
      </c>
      <c r="O316" s="28">
        <v>0</v>
      </c>
      <c r="P316" s="58" t="str">
        <f>J315</f>
        <v>7X</v>
      </c>
    </row>
    <row r="317" spans="3:16" s="23" customFormat="1" ht="15" x14ac:dyDescent="0.25">
      <c r="C317" s="23">
        <v>0</v>
      </c>
      <c r="D317" s="23">
        <v>16982.082124440745</v>
      </c>
      <c r="E317" s="23">
        <v>3396416.4248881494</v>
      </c>
      <c r="F317" s="23">
        <v>0</v>
      </c>
      <c r="G317" s="23">
        <v>-16982.082124440745</v>
      </c>
      <c r="H317" s="23">
        <v>3396416.4248881494</v>
      </c>
      <c r="I317" s="25"/>
      <c r="J317" s="26">
        <v>0</v>
      </c>
      <c r="K317" s="26">
        <v>16982.082124440745</v>
      </c>
      <c r="L317" s="26">
        <v>3396416.4248881494</v>
      </c>
      <c r="M317" s="26">
        <v>0</v>
      </c>
      <c r="N317" s="26">
        <v>-16982.082124440745</v>
      </c>
      <c r="O317" s="28">
        <v>3396416.4248881494</v>
      </c>
      <c r="P317" s="58" t="str">
        <f>K315</f>
        <v>7Y</v>
      </c>
    </row>
    <row r="318" spans="3:16" s="23" customFormat="1" ht="15" x14ac:dyDescent="0.25">
      <c r="C318" s="23">
        <v>0</v>
      </c>
      <c r="D318" s="23">
        <v>3396416.4248881494</v>
      </c>
      <c r="E318" s="23">
        <v>905711046.63683987</v>
      </c>
      <c r="F318" s="23">
        <v>0</v>
      </c>
      <c r="G318" s="23">
        <v>-3396416.4248881494</v>
      </c>
      <c r="H318" s="23">
        <v>452855523.31841993</v>
      </c>
      <c r="I318" s="25"/>
      <c r="J318" s="26">
        <v>0</v>
      </c>
      <c r="K318" s="26">
        <v>3396416.4248881494</v>
      </c>
      <c r="L318" s="38">
        <v>905711046.63683987</v>
      </c>
      <c r="M318" s="26">
        <v>0</v>
      </c>
      <c r="N318" s="26">
        <v>-3396416.4248881494</v>
      </c>
      <c r="O318" s="39">
        <v>452855523.31841993</v>
      </c>
      <c r="P318" s="58" t="str">
        <f>L315</f>
        <v>7Z</v>
      </c>
    </row>
    <row r="319" spans="3:16" s="23" customFormat="1" ht="15" x14ac:dyDescent="0.25">
      <c r="C319" s="23">
        <v>-1086853.2559642077</v>
      </c>
      <c r="D319" s="23">
        <v>0</v>
      </c>
      <c r="E319" s="23">
        <v>0</v>
      </c>
      <c r="F319" s="23">
        <v>1086853.2559642077</v>
      </c>
      <c r="G319" s="23">
        <v>0</v>
      </c>
      <c r="H319" s="23">
        <v>0</v>
      </c>
      <c r="I319" s="25"/>
      <c r="J319" s="26">
        <v>-1086853.2559642077</v>
      </c>
      <c r="K319" s="26">
        <v>0</v>
      </c>
      <c r="L319" s="26">
        <v>0</v>
      </c>
      <c r="M319" s="26">
        <v>1086853.2559642077</v>
      </c>
      <c r="N319" s="26">
        <v>0</v>
      </c>
      <c r="O319" s="28">
        <v>0</v>
      </c>
      <c r="P319" s="58" t="str">
        <f>M315</f>
        <v>8X</v>
      </c>
    </row>
    <row r="320" spans="3:16" s="23" customFormat="1" ht="15" x14ac:dyDescent="0.25">
      <c r="C320" s="23">
        <v>0</v>
      </c>
      <c r="D320" s="23">
        <v>-16982.082124440745</v>
      </c>
      <c r="E320" s="23">
        <v>-3396416.4248881494</v>
      </c>
      <c r="F320" s="23">
        <v>0</v>
      </c>
      <c r="G320" s="23">
        <v>16982.082124440745</v>
      </c>
      <c r="H320" s="23">
        <v>-3396416.4248881494</v>
      </c>
      <c r="I320" s="25"/>
      <c r="J320" s="26">
        <v>0</v>
      </c>
      <c r="K320" s="26">
        <v>-16982.082124440745</v>
      </c>
      <c r="L320" s="26">
        <v>-3396416.4248881494</v>
      </c>
      <c r="M320" s="26">
        <v>0</v>
      </c>
      <c r="N320" s="26">
        <v>16982.082124440745</v>
      </c>
      <c r="O320" s="28">
        <v>-3396416.4248881494</v>
      </c>
      <c r="P320" s="58" t="str">
        <f>N315</f>
        <v>8Y</v>
      </c>
    </row>
    <row r="321" spans="2:27" s="23" customFormat="1" ht="15" x14ac:dyDescent="0.25">
      <c r="C321" s="23">
        <v>0</v>
      </c>
      <c r="D321" s="23">
        <v>3396416.4248881494</v>
      </c>
      <c r="E321" s="23">
        <v>452855523.31841993</v>
      </c>
      <c r="F321" s="23">
        <v>0</v>
      </c>
      <c r="G321" s="23">
        <v>-3396416.4248881494</v>
      </c>
      <c r="H321" s="23">
        <v>905711046.63683987</v>
      </c>
      <c r="I321" s="25"/>
      <c r="J321" s="26">
        <v>0</v>
      </c>
      <c r="K321" s="26">
        <v>3396416.4248881494</v>
      </c>
      <c r="L321" s="38">
        <v>452855523.31841993</v>
      </c>
      <c r="M321" s="26">
        <v>0</v>
      </c>
      <c r="N321" s="26">
        <v>-3396416.4248881494</v>
      </c>
      <c r="O321" s="39">
        <v>905711046.63683987</v>
      </c>
      <c r="P321" s="58" t="str">
        <f>O315</f>
        <v>8Z</v>
      </c>
    </row>
    <row r="322" spans="2:27" s="23" customFormat="1" ht="15" x14ac:dyDescent="0.25">
      <c r="I322" s="30"/>
      <c r="J322" s="26"/>
      <c r="K322" s="26"/>
      <c r="L322" s="38"/>
      <c r="M322" s="26"/>
      <c r="N322" s="26"/>
      <c r="O322" s="61"/>
      <c r="P322" s="58"/>
    </row>
    <row r="324" spans="2:27" ht="15" x14ac:dyDescent="0.25">
      <c r="C324" s="179" t="s">
        <v>68</v>
      </c>
      <c r="D324" s="179"/>
      <c r="E324" s="179"/>
      <c r="F324" s="179"/>
      <c r="G324" s="179"/>
      <c r="H324" s="179"/>
      <c r="I324" s="23"/>
      <c r="J324" s="23"/>
      <c r="K324" s="23"/>
      <c r="L324" s="23"/>
      <c r="M324" s="23"/>
      <c r="N324" s="23"/>
    </row>
    <row r="325" spans="2:27" ht="14.25" customHeight="1" x14ac:dyDescent="0.25">
      <c r="C325" s="180" t="s">
        <v>69</v>
      </c>
      <c r="D325" s="180"/>
      <c r="E325" s="180"/>
      <c r="F325" s="180"/>
      <c r="G325" s="180"/>
      <c r="H325" s="180"/>
      <c r="I325" s="180"/>
      <c r="J325" s="180"/>
      <c r="K325" s="180"/>
      <c r="L325" s="62"/>
      <c r="M325" s="62"/>
      <c r="N325" s="62"/>
    </row>
    <row r="326" spans="2:27" s="23" customFormat="1" ht="15" x14ac:dyDescent="0.25">
      <c r="C326" s="22"/>
      <c r="D326" s="22"/>
      <c r="E326" s="22"/>
      <c r="F326" s="22"/>
      <c r="G326" s="22"/>
      <c r="H326" s="22"/>
      <c r="I326" s="22"/>
      <c r="J326" s="22"/>
      <c r="K326" s="22"/>
      <c r="L326" s="22"/>
      <c r="M326" s="22"/>
      <c r="N326" s="22"/>
    </row>
    <row r="327" spans="2:27" ht="15" x14ac:dyDescent="0.25">
      <c r="C327" s="60" t="s">
        <v>50</v>
      </c>
      <c r="D327" s="60" t="s">
        <v>51</v>
      </c>
      <c r="E327" s="60" t="s">
        <v>52</v>
      </c>
      <c r="F327" s="60" t="s">
        <v>56</v>
      </c>
      <c r="G327" s="60" t="s">
        <v>57</v>
      </c>
      <c r="H327" s="60" t="s">
        <v>58</v>
      </c>
      <c r="I327" s="60" t="s">
        <v>53</v>
      </c>
      <c r="J327" s="60" t="s">
        <v>54</v>
      </c>
      <c r="K327" s="60" t="s">
        <v>55</v>
      </c>
      <c r="L327" s="60" t="s">
        <v>59</v>
      </c>
      <c r="M327" s="60" t="s">
        <v>60</v>
      </c>
      <c r="N327" s="60" t="s">
        <v>61</v>
      </c>
      <c r="O327" s="60" t="s">
        <v>62</v>
      </c>
      <c r="P327" s="60" t="s">
        <v>63</v>
      </c>
      <c r="Q327" s="60" t="s">
        <v>64</v>
      </c>
      <c r="R327" s="60" t="s">
        <v>66</v>
      </c>
      <c r="S327" s="60" t="s">
        <v>65</v>
      </c>
      <c r="T327" s="60" t="s">
        <v>67</v>
      </c>
      <c r="U327" s="60" t="s">
        <v>134</v>
      </c>
      <c r="V327" s="60" t="s">
        <v>135</v>
      </c>
      <c r="W327" s="60" t="s">
        <v>136</v>
      </c>
      <c r="X327" s="60" t="s">
        <v>137</v>
      </c>
      <c r="Y327" s="60" t="s">
        <v>138</v>
      </c>
      <c r="Z327" s="60" t="s">
        <v>139</v>
      </c>
    </row>
    <row r="328" spans="2:27" ht="15" x14ac:dyDescent="0.25">
      <c r="B328" s="25"/>
      <c r="C328" s="27">
        <f t="shared" ref="C328:E330" si="0">J260</f>
        <v>4106.5942266169486</v>
      </c>
      <c r="D328" s="27">
        <f t="shared" si="0"/>
        <v>3.3988467150880662E-11</v>
      </c>
      <c r="E328" s="27">
        <f t="shared" si="0"/>
        <v>-718653.98965796595</v>
      </c>
      <c r="F328" s="30">
        <v>0</v>
      </c>
      <c r="G328" s="30">
        <v>0</v>
      </c>
      <c r="H328" s="30">
        <v>0</v>
      </c>
      <c r="I328" s="30">
        <v>0</v>
      </c>
      <c r="J328" s="30">
        <v>0</v>
      </c>
      <c r="K328" s="30">
        <v>0</v>
      </c>
      <c r="L328" s="27">
        <f>M260</f>
        <v>-4106.5942266169486</v>
      </c>
      <c r="M328" s="27">
        <f t="shared" ref="M328:N328" si="1">N260</f>
        <v>-3.3988467150880662E-11</v>
      </c>
      <c r="N328" s="27">
        <f t="shared" si="1"/>
        <v>-718653.98965796595</v>
      </c>
      <c r="O328" s="30">
        <v>0</v>
      </c>
      <c r="P328" s="30">
        <v>0</v>
      </c>
      <c r="Q328" s="30">
        <v>0</v>
      </c>
      <c r="R328" s="30">
        <v>0</v>
      </c>
      <c r="S328" s="30">
        <v>0</v>
      </c>
      <c r="T328" s="30">
        <v>0</v>
      </c>
      <c r="U328" s="30">
        <v>0</v>
      </c>
      <c r="V328" s="30">
        <v>0</v>
      </c>
      <c r="W328" s="30">
        <v>0</v>
      </c>
      <c r="X328" s="30">
        <v>0</v>
      </c>
      <c r="Y328" s="30">
        <v>0</v>
      </c>
      <c r="Z328" s="25">
        <v>0</v>
      </c>
      <c r="AA328" s="126" t="s">
        <v>50</v>
      </c>
    </row>
    <row r="329" spans="2:27" ht="15" x14ac:dyDescent="0.25">
      <c r="B329" s="25"/>
      <c r="C329" s="27">
        <f t="shared" si="0"/>
        <v>3.3988467150880662E-11</v>
      </c>
      <c r="D329" s="27">
        <f t="shared" si="0"/>
        <v>558953.10306730692</v>
      </c>
      <c r="E329" s="27">
        <f t="shared" si="0"/>
        <v>4.4022891252168616E-11</v>
      </c>
      <c r="F329" s="30">
        <v>0</v>
      </c>
      <c r="G329" s="30">
        <v>0</v>
      </c>
      <c r="H329" s="30">
        <v>0</v>
      </c>
      <c r="I329" s="30">
        <v>0</v>
      </c>
      <c r="J329" s="30">
        <v>0</v>
      </c>
      <c r="K329" s="30">
        <v>0</v>
      </c>
      <c r="L329" s="27">
        <f t="shared" ref="L329:N329" si="2">M261</f>
        <v>-3.3988467150880662E-11</v>
      </c>
      <c r="M329" s="27">
        <f t="shared" si="2"/>
        <v>-558953.10306730692</v>
      </c>
      <c r="N329" s="27">
        <f t="shared" si="2"/>
        <v>4.4022891252168616E-11</v>
      </c>
      <c r="O329" s="30">
        <v>0</v>
      </c>
      <c r="P329" s="30">
        <v>0</v>
      </c>
      <c r="Q329" s="30">
        <v>0</v>
      </c>
      <c r="R329" s="30">
        <v>0</v>
      </c>
      <c r="S329" s="30">
        <v>0</v>
      </c>
      <c r="T329" s="30">
        <v>0</v>
      </c>
      <c r="U329" s="30">
        <v>0</v>
      </c>
      <c r="V329" s="30">
        <v>0</v>
      </c>
      <c r="W329" s="30">
        <v>0</v>
      </c>
      <c r="X329" s="30">
        <v>0</v>
      </c>
      <c r="Y329" s="30">
        <v>0</v>
      </c>
      <c r="Z329" s="25">
        <v>0</v>
      </c>
      <c r="AA329" s="126" t="s">
        <v>51</v>
      </c>
    </row>
    <row r="330" spans="2:27" ht="15" x14ac:dyDescent="0.25">
      <c r="B330" s="25"/>
      <c r="C330" s="27">
        <f t="shared" si="0"/>
        <v>-718653.98965796595</v>
      </c>
      <c r="D330" s="27">
        <f t="shared" si="0"/>
        <v>4.4022891252168616E-11</v>
      </c>
      <c r="E330" s="61">
        <f t="shared" si="0"/>
        <v>167685930.92019206</v>
      </c>
      <c r="F330" s="30">
        <v>0</v>
      </c>
      <c r="G330" s="30">
        <v>0</v>
      </c>
      <c r="H330" s="30">
        <v>0</v>
      </c>
      <c r="I330" s="30">
        <v>0</v>
      </c>
      <c r="J330" s="30">
        <v>0</v>
      </c>
      <c r="K330" s="30">
        <v>0</v>
      </c>
      <c r="L330" s="27">
        <f t="shared" ref="L330:N330" si="3">M262</f>
        <v>718653.98965796595</v>
      </c>
      <c r="M330" s="27">
        <f t="shared" si="3"/>
        <v>-4.4022891252168616E-11</v>
      </c>
      <c r="N330" s="27">
        <f t="shared" si="3"/>
        <v>83842965.460096031</v>
      </c>
      <c r="O330" s="30">
        <v>0</v>
      </c>
      <c r="P330" s="30">
        <v>0</v>
      </c>
      <c r="Q330" s="30">
        <v>0</v>
      </c>
      <c r="R330" s="30">
        <v>0</v>
      </c>
      <c r="S330" s="30">
        <v>0</v>
      </c>
      <c r="T330" s="30">
        <v>0</v>
      </c>
      <c r="U330" s="30">
        <v>0</v>
      </c>
      <c r="V330" s="30">
        <v>0</v>
      </c>
      <c r="W330" s="30">
        <v>0</v>
      </c>
      <c r="X330" s="30">
        <v>0</v>
      </c>
      <c r="Y330" s="30">
        <v>0</v>
      </c>
      <c r="Z330" s="25">
        <v>0</v>
      </c>
      <c r="AA330" s="126" t="s">
        <v>52</v>
      </c>
    </row>
    <row r="331" spans="2:27" ht="15" x14ac:dyDescent="0.25">
      <c r="B331" s="25"/>
      <c r="C331" s="30">
        <v>0</v>
      </c>
      <c r="D331" s="30">
        <v>0</v>
      </c>
      <c r="E331" s="30">
        <v>0</v>
      </c>
      <c r="F331" s="27">
        <f t="shared" ref="F331:H333" si="4">J268</f>
        <v>12978.865703875788</v>
      </c>
      <c r="G331" s="27">
        <f t="shared" si="4"/>
        <v>6.0076106411425021E-11</v>
      </c>
      <c r="H331" s="27">
        <f t="shared" si="4"/>
        <v>-2271301.4981782632</v>
      </c>
      <c r="I331" s="30">
        <v>0</v>
      </c>
      <c r="J331" s="30">
        <v>0</v>
      </c>
      <c r="K331" s="30">
        <v>0</v>
      </c>
      <c r="L331" s="30">
        <v>0</v>
      </c>
      <c r="M331" s="30">
        <v>0</v>
      </c>
      <c r="N331" s="30">
        <v>0</v>
      </c>
      <c r="O331" s="27">
        <f>M268</f>
        <v>-12978.865703875788</v>
      </c>
      <c r="P331" s="27">
        <f t="shared" ref="P331:Q331" si="5">N268</f>
        <v>-6.0076106411425021E-11</v>
      </c>
      <c r="Q331" s="27">
        <f t="shared" si="5"/>
        <v>-2271301.4981782632</v>
      </c>
      <c r="R331" s="30">
        <v>0</v>
      </c>
      <c r="S331" s="30">
        <v>0</v>
      </c>
      <c r="T331" s="30">
        <v>0</v>
      </c>
      <c r="U331" s="30">
        <v>0</v>
      </c>
      <c r="V331" s="30">
        <v>0</v>
      </c>
      <c r="W331" s="30">
        <v>0</v>
      </c>
      <c r="X331" s="30">
        <v>0</v>
      </c>
      <c r="Y331" s="30">
        <v>0</v>
      </c>
      <c r="Z331" s="25">
        <v>0</v>
      </c>
      <c r="AA331" s="126" t="s">
        <v>56</v>
      </c>
    </row>
    <row r="332" spans="2:27" ht="15" x14ac:dyDescent="0.25">
      <c r="B332" s="25"/>
      <c r="C332" s="30">
        <v>0</v>
      </c>
      <c r="D332" s="30">
        <v>0</v>
      </c>
      <c r="E332" s="30">
        <v>0</v>
      </c>
      <c r="F332" s="27">
        <f t="shared" si="4"/>
        <v>6.0076106411425021E-11</v>
      </c>
      <c r="G332" s="27">
        <f t="shared" si="4"/>
        <v>993694.40545298997</v>
      </c>
      <c r="H332" s="27">
        <f t="shared" si="4"/>
        <v>1.3913407605623664E-10</v>
      </c>
      <c r="I332" s="30">
        <v>0</v>
      </c>
      <c r="J332" s="30">
        <v>0</v>
      </c>
      <c r="K332" s="30">
        <v>0</v>
      </c>
      <c r="L332" s="30">
        <v>0</v>
      </c>
      <c r="M332" s="30">
        <v>0</v>
      </c>
      <c r="N332" s="30">
        <v>0</v>
      </c>
      <c r="O332" s="27">
        <f t="shared" ref="O332:O333" si="6">M269</f>
        <v>-6.0076106411425021E-11</v>
      </c>
      <c r="P332" s="27">
        <f t="shared" ref="P332:P333" si="7">N269</f>
        <v>-993694.40545298997</v>
      </c>
      <c r="Q332" s="27">
        <f t="shared" ref="Q332:Q333" si="8">O269</f>
        <v>1.3913407605623664E-10</v>
      </c>
      <c r="R332" s="30">
        <v>0</v>
      </c>
      <c r="S332" s="30">
        <v>0</v>
      </c>
      <c r="T332" s="30">
        <v>0</v>
      </c>
      <c r="U332" s="30">
        <v>0</v>
      </c>
      <c r="V332" s="30">
        <v>0</v>
      </c>
      <c r="W332" s="30">
        <v>0</v>
      </c>
      <c r="X332" s="30">
        <v>0</v>
      </c>
      <c r="Y332" s="30">
        <v>0</v>
      </c>
      <c r="Z332" s="25">
        <v>0</v>
      </c>
      <c r="AA332" s="126" t="s">
        <v>57</v>
      </c>
    </row>
    <row r="333" spans="2:27" ht="15" x14ac:dyDescent="0.25">
      <c r="B333" s="25"/>
      <c r="C333" s="30">
        <v>0</v>
      </c>
      <c r="D333" s="30">
        <v>0</v>
      </c>
      <c r="E333" s="30">
        <v>0</v>
      </c>
      <c r="F333" s="27">
        <f t="shared" si="4"/>
        <v>-2271301.4981782632</v>
      </c>
      <c r="G333" s="27">
        <f t="shared" si="4"/>
        <v>1.3913407605623664E-10</v>
      </c>
      <c r="H333" s="61">
        <f t="shared" si="4"/>
        <v>529970349.57492799</v>
      </c>
      <c r="I333" s="30">
        <v>0</v>
      </c>
      <c r="J333" s="30">
        <v>0</v>
      </c>
      <c r="K333" s="30">
        <v>0</v>
      </c>
      <c r="L333" s="30">
        <v>0</v>
      </c>
      <c r="M333" s="30">
        <v>0</v>
      </c>
      <c r="N333" s="30">
        <v>0</v>
      </c>
      <c r="O333" s="27">
        <f t="shared" si="6"/>
        <v>2271301.4981782632</v>
      </c>
      <c r="P333" s="27">
        <f t="shared" si="7"/>
        <v>-1.3913407605623664E-10</v>
      </c>
      <c r="Q333" s="27">
        <f t="shared" si="8"/>
        <v>264985174.78746399</v>
      </c>
      <c r="R333" s="30">
        <v>0</v>
      </c>
      <c r="S333" s="30">
        <v>0</v>
      </c>
      <c r="T333" s="30">
        <v>0</v>
      </c>
      <c r="U333" s="30">
        <v>0</v>
      </c>
      <c r="V333" s="30">
        <v>0</v>
      </c>
      <c r="W333" s="30">
        <v>0</v>
      </c>
      <c r="X333" s="30">
        <v>0</v>
      </c>
      <c r="Y333" s="30">
        <v>0</v>
      </c>
      <c r="Z333" s="25">
        <v>0</v>
      </c>
      <c r="AA333" s="126" t="s">
        <v>58</v>
      </c>
    </row>
    <row r="334" spans="2:27" ht="15" x14ac:dyDescent="0.25">
      <c r="B334" s="25"/>
      <c r="C334" s="30">
        <v>0</v>
      </c>
      <c r="D334" s="30">
        <v>0</v>
      </c>
      <c r="E334" s="30">
        <v>0</v>
      </c>
      <c r="F334" s="30">
        <v>0</v>
      </c>
      <c r="G334" s="30">
        <v>0</v>
      </c>
      <c r="H334" s="30">
        <v>0</v>
      </c>
      <c r="I334" s="27">
        <f>J276</f>
        <v>6521.1195357852466</v>
      </c>
      <c r="J334" s="27">
        <f t="shared" ref="J334:K334" si="9">K276</f>
        <v>3.9547230641531478E-11</v>
      </c>
      <c r="K334" s="27">
        <f t="shared" si="9"/>
        <v>-978167.93036778702</v>
      </c>
      <c r="L334" s="30">
        <v>0</v>
      </c>
      <c r="M334" s="30">
        <v>0</v>
      </c>
      <c r="N334" s="30">
        <v>0</v>
      </c>
      <c r="O334" s="30">
        <v>0</v>
      </c>
      <c r="P334" s="30">
        <v>0</v>
      </c>
      <c r="Q334" s="30">
        <v>0</v>
      </c>
      <c r="R334" s="27">
        <f>M276</f>
        <v>-6521.1195357852466</v>
      </c>
      <c r="S334" s="27">
        <f t="shared" ref="S334:T334" si="10">N276</f>
        <v>-3.9547230641531478E-11</v>
      </c>
      <c r="T334" s="27">
        <f t="shared" si="10"/>
        <v>-978167.93036778702</v>
      </c>
      <c r="U334" s="30">
        <v>0</v>
      </c>
      <c r="V334" s="30">
        <v>0</v>
      </c>
      <c r="W334" s="30">
        <v>0</v>
      </c>
      <c r="X334" s="30">
        <v>0</v>
      </c>
      <c r="Y334" s="30">
        <v>0</v>
      </c>
      <c r="Z334" s="25">
        <v>0</v>
      </c>
      <c r="AA334" s="126" t="s">
        <v>53</v>
      </c>
    </row>
    <row r="335" spans="2:27" ht="15" x14ac:dyDescent="0.25">
      <c r="B335" s="25"/>
      <c r="C335" s="30">
        <v>0</v>
      </c>
      <c r="D335" s="30">
        <v>0</v>
      </c>
      <c r="E335" s="30">
        <v>0</v>
      </c>
      <c r="F335" s="30">
        <v>0</v>
      </c>
      <c r="G335" s="30">
        <v>0</v>
      </c>
      <c r="H335" s="30">
        <v>0</v>
      </c>
      <c r="I335" s="27">
        <f t="shared" ref="I335:K335" si="11">J277</f>
        <v>3.9547230641531478E-11</v>
      </c>
      <c r="J335" s="27">
        <f t="shared" si="11"/>
        <v>652111.95357852464</v>
      </c>
      <c r="K335" s="27">
        <f t="shared" si="11"/>
        <v>5.992004642656285E-11</v>
      </c>
      <c r="L335" s="30">
        <v>0</v>
      </c>
      <c r="M335" s="30">
        <v>0</v>
      </c>
      <c r="N335" s="30">
        <v>0</v>
      </c>
      <c r="O335" s="30">
        <v>0</v>
      </c>
      <c r="P335" s="30">
        <v>0</v>
      </c>
      <c r="Q335" s="30">
        <v>0</v>
      </c>
      <c r="R335" s="27">
        <f t="shared" ref="R335:R336" si="12">M277</f>
        <v>-3.9547230641531478E-11</v>
      </c>
      <c r="S335" s="27">
        <f t="shared" ref="S335:S336" si="13">N277</f>
        <v>-652111.95357852464</v>
      </c>
      <c r="T335" s="27">
        <f t="shared" ref="T335:T336" si="14">O277</f>
        <v>5.992004642656285E-11</v>
      </c>
      <c r="U335" s="30">
        <v>0</v>
      </c>
      <c r="V335" s="30">
        <v>0</v>
      </c>
      <c r="W335" s="30">
        <v>0</v>
      </c>
      <c r="X335" s="30">
        <v>0</v>
      </c>
      <c r="Y335" s="30">
        <v>0</v>
      </c>
      <c r="Z335" s="25">
        <v>0</v>
      </c>
      <c r="AA335" s="126" t="s">
        <v>54</v>
      </c>
    </row>
    <row r="336" spans="2:27" ht="15" x14ac:dyDescent="0.25">
      <c r="B336" s="25"/>
      <c r="C336" s="30">
        <v>0</v>
      </c>
      <c r="D336" s="30">
        <v>0</v>
      </c>
      <c r="E336" s="30">
        <v>0</v>
      </c>
      <c r="F336" s="30">
        <v>0</v>
      </c>
      <c r="G336" s="30">
        <v>0</v>
      </c>
      <c r="H336" s="30">
        <v>0</v>
      </c>
      <c r="I336" s="27">
        <f t="shared" ref="I336:K336" si="15">J278</f>
        <v>-978167.93036778702</v>
      </c>
      <c r="J336" s="27">
        <f t="shared" si="15"/>
        <v>5.992004642656285E-11</v>
      </c>
      <c r="K336" s="61">
        <f t="shared" si="15"/>
        <v>195633586.07355741</v>
      </c>
      <c r="L336" s="30">
        <v>0</v>
      </c>
      <c r="M336" s="30">
        <v>0</v>
      </c>
      <c r="N336" s="30">
        <v>0</v>
      </c>
      <c r="O336" s="30">
        <v>0</v>
      </c>
      <c r="P336" s="30">
        <v>0</v>
      </c>
      <c r="Q336" s="30">
        <v>0</v>
      </c>
      <c r="R336" s="27">
        <f t="shared" si="12"/>
        <v>978167.93036778702</v>
      </c>
      <c r="S336" s="27">
        <f t="shared" si="13"/>
        <v>-5.992004642656285E-11</v>
      </c>
      <c r="T336" s="27">
        <f t="shared" si="14"/>
        <v>97816793.036778703</v>
      </c>
      <c r="U336" s="30">
        <v>0</v>
      </c>
      <c r="V336" s="30">
        <v>0</v>
      </c>
      <c r="W336" s="30">
        <v>0</v>
      </c>
      <c r="X336" s="30">
        <v>0</v>
      </c>
      <c r="Y336" s="30">
        <v>0</v>
      </c>
      <c r="Z336" s="25">
        <v>0</v>
      </c>
      <c r="AA336" s="126" t="s">
        <v>55</v>
      </c>
    </row>
    <row r="337" spans="2:27" ht="15" x14ac:dyDescent="0.25">
      <c r="B337" s="25"/>
      <c r="C337" s="27">
        <f>J263</f>
        <v>-4106.5942266169486</v>
      </c>
      <c r="D337" s="27">
        <f t="shared" ref="D337:E337" si="16">K263</f>
        <v>-3.3988467150880662E-11</v>
      </c>
      <c r="E337" s="27">
        <f t="shared" si="16"/>
        <v>718653.98965796595</v>
      </c>
      <c r="F337" s="30">
        <v>0</v>
      </c>
      <c r="G337" s="30">
        <v>0</v>
      </c>
      <c r="H337" s="30">
        <v>0</v>
      </c>
      <c r="I337" s="30">
        <v>0</v>
      </c>
      <c r="J337" s="30">
        <v>0</v>
      </c>
      <c r="K337" s="30">
        <v>0</v>
      </c>
      <c r="L337" s="27">
        <f t="shared" ref="L337:N339" si="17">M263+J284+J300</f>
        <v>1097480.96972661</v>
      </c>
      <c r="M337" s="27">
        <f t="shared" si="17"/>
        <v>7.3535697792412146E-11</v>
      </c>
      <c r="N337" s="27">
        <f t="shared" si="17"/>
        <v>-259513.94070982106</v>
      </c>
      <c r="O337" s="27">
        <f>M300</f>
        <v>-1086853.2559642077</v>
      </c>
      <c r="P337" s="27">
        <f t="shared" ref="P337:Q337" si="18">N300</f>
        <v>0</v>
      </c>
      <c r="Q337" s="27">
        <f t="shared" si="18"/>
        <v>0</v>
      </c>
      <c r="R337" s="30">
        <v>0</v>
      </c>
      <c r="S337" s="30">
        <v>0</v>
      </c>
      <c r="T337" s="30">
        <v>0</v>
      </c>
      <c r="U337" s="26">
        <f>M284</f>
        <v>-6521.1195357852466</v>
      </c>
      <c r="V337" s="26">
        <f t="shared" ref="V337:W337" si="19">N284</f>
        <v>-3.9547230641531478E-11</v>
      </c>
      <c r="W337" s="26">
        <f t="shared" si="19"/>
        <v>-978167.93036778702</v>
      </c>
      <c r="X337" s="30">
        <v>0</v>
      </c>
      <c r="Y337" s="30">
        <v>0</v>
      </c>
      <c r="Z337" s="25">
        <v>0</v>
      </c>
      <c r="AA337" s="126" t="s">
        <v>59</v>
      </c>
    </row>
    <row r="338" spans="2:27" ht="15" x14ac:dyDescent="0.25">
      <c r="B338" s="25"/>
      <c r="C338" s="27">
        <f t="shared" ref="C338:C339" si="20">J264</f>
        <v>-3.3988467150880662E-11</v>
      </c>
      <c r="D338" s="27">
        <f t="shared" ref="D338:D339" si="21">K264</f>
        <v>-558953.10306730692</v>
      </c>
      <c r="E338" s="27">
        <f t="shared" ref="E338:E339" si="22">L264</f>
        <v>-4.4022891252168616E-11</v>
      </c>
      <c r="F338" s="30">
        <v>0</v>
      </c>
      <c r="G338" s="30">
        <v>0</v>
      </c>
      <c r="H338" s="30">
        <v>0</v>
      </c>
      <c r="I338" s="30">
        <v>0</v>
      </c>
      <c r="J338" s="30">
        <v>0</v>
      </c>
      <c r="K338" s="30">
        <v>0</v>
      </c>
      <c r="L338" s="27">
        <f t="shared" si="17"/>
        <v>7.3535697792412146E-11</v>
      </c>
      <c r="M338" s="27">
        <f t="shared" si="17"/>
        <v>1228047.1387702723</v>
      </c>
      <c r="N338" s="27">
        <f t="shared" si="17"/>
        <v>3396416.4248881494</v>
      </c>
      <c r="O338" s="27">
        <f t="shared" ref="O338:O339" si="23">M301</f>
        <v>0</v>
      </c>
      <c r="P338" s="27">
        <f t="shared" ref="P338:P339" si="24">N301</f>
        <v>-16982.082124440745</v>
      </c>
      <c r="Q338" s="27">
        <f t="shared" ref="Q338:Q339" si="25">O301</f>
        <v>3396416.4248881494</v>
      </c>
      <c r="R338" s="30">
        <v>0</v>
      </c>
      <c r="S338" s="30">
        <v>0</v>
      </c>
      <c r="T338" s="30">
        <v>0</v>
      </c>
      <c r="U338" s="26">
        <f t="shared" ref="U338:U339" si="26">M285</f>
        <v>-3.9547230641531478E-11</v>
      </c>
      <c r="V338" s="26">
        <f t="shared" ref="V338:V339" si="27">N285</f>
        <v>-652111.95357852464</v>
      </c>
      <c r="W338" s="26">
        <f t="shared" ref="W338:W339" si="28">O285</f>
        <v>5.992004642656285E-11</v>
      </c>
      <c r="X338" s="30">
        <v>0</v>
      </c>
      <c r="Y338" s="30">
        <v>0</v>
      </c>
      <c r="Z338" s="25">
        <v>0</v>
      </c>
      <c r="AA338" s="126" t="s">
        <v>60</v>
      </c>
    </row>
    <row r="339" spans="2:27" ht="15" x14ac:dyDescent="0.25">
      <c r="B339" s="25"/>
      <c r="C339" s="27">
        <f t="shared" si="20"/>
        <v>-718653.98965796595</v>
      </c>
      <c r="D339" s="27">
        <f t="shared" si="21"/>
        <v>4.4022891252168616E-11</v>
      </c>
      <c r="E339" s="27">
        <f t="shared" si="22"/>
        <v>83842965.460096031</v>
      </c>
      <c r="F339" s="30">
        <v>0</v>
      </c>
      <c r="G339" s="30">
        <v>0</v>
      </c>
      <c r="H339" s="30">
        <v>0</v>
      </c>
      <c r="I339" s="30">
        <v>0</v>
      </c>
      <c r="J339" s="30">
        <v>0</v>
      </c>
      <c r="K339" s="30">
        <v>0</v>
      </c>
      <c r="L339" s="27">
        <f t="shared" si="17"/>
        <v>-259513.94070982106</v>
      </c>
      <c r="M339" s="27">
        <f t="shared" si="17"/>
        <v>3396416.4248881494</v>
      </c>
      <c r="N339" s="61">
        <f t="shared" si="17"/>
        <v>1269030563.6305895</v>
      </c>
      <c r="O339" s="27">
        <f t="shared" si="23"/>
        <v>0</v>
      </c>
      <c r="P339" s="27">
        <f t="shared" si="24"/>
        <v>-3396416.4248881494</v>
      </c>
      <c r="Q339" s="27">
        <f t="shared" si="25"/>
        <v>452855523.31841993</v>
      </c>
      <c r="R339" s="30">
        <v>0</v>
      </c>
      <c r="S339" s="30">
        <v>0</v>
      </c>
      <c r="T339" s="30">
        <v>0</v>
      </c>
      <c r="U339" s="26">
        <f t="shared" si="26"/>
        <v>978167.93036778702</v>
      </c>
      <c r="V339" s="26">
        <f t="shared" si="27"/>
        <v>-5.992004642656285E-11</v>
      </c>
      <c r="W339" s="26">
        <f t="shared" si="28"/>
        <v>97816793.036778703</v>
      </c>
      <c r="X339" s="30">
        <v>0</v>
      </c>
      <c r="Y339" s="30">
        <v>0</v>
      </c>
      <c r="Z339" s="25">
        <v>0</v>
      </c>
      <c r="AA339" s="126" t="s">
        <v>61</v>
      </c>
    </row>
    <row r="340" spans="2:27" ht="15" x14ac:dyDescent="0.25">
      <c r="B340" s="25"/>
      <c r="C340" s="30">
        <v>0</v>
      </c>
      <c r="D340" s="30">
        <v>0</v>
      </c>
      <c r="E340" s="30">
        <v>0</v>
      </c>
      <c r="F340" s="27">
        <f>J271</f>
        <v>-12978.865703875788</v>
      </c>
      <c r="G340" s="27">
        <f t="shared" ref="G340:H340" si="29">K271</f>
        <v>-6.0076106411425021E-11</v>
      </c>
      <c r="H340" s="27">
        <f t="shared" si="29"/>
        <v>2271301.4981782632</v>
      </c>
      <c r="I340" s="30">
        <v>0</v>
      </c>
      <c r="J340" s="30">
        <v>0</v>
      </c>
      <c r="K340" s="30">
        <v>0</v>
      </c>
      <c r="L340" s="27">
        <f>J303</f>
        <v>-1086853.2559642077</v>
      </c>
      <c r="M340" s="27">
        <f t="shared" ref="M340:N340" si="30">K303</f>
        <v>0</v>
      </c>
      <c r="N340" s="27">
        <f t="shared" si="30"/>
        <v>0</v>
      </c>
      <c r="O340" s="27">
        <f t="shared" ref="O340:Q342" si="31">M271+J292+M303+J308</f>
        <v>2569579.754326052</v>
      </c>
      <c r="P340" s="27">
        <f t="shared" si="31"/>
        <v>1.2982994481943363E-10</v>
      </c>
      <c r="Q340" s="27">
        <f t="shared" si="31"/>
        <v>-820192.20767548354</v>
      </c>
      <c r="R340" s="27">
        <f>M308</f>
        <v>-1449137.6746189438</v>
      </c>
      <c r="S340" s="27">
        <f t="shared" ref="S340:T340" si="32">N308</f>
        <v>0</v>
      </c>
      <c r="T340" s="27">
        <f t="shared" si="32"/>
        <v>0</v>
      </c>
      <c r="U340" s="30">
        <v>0</v>
      </c>
      <c r="V340" s="30">
        <v>0</v>
      </c>
      <c r="W340" s="30">
        <v>0</v>
      </c>
      <c r="X340" s="26">
        <f>M292</f>
        <v>-20609.958039024979</v>
      </c>
      <c r="Y340" s="26">
        <f t="shared" ref="Y340:Z340" si="33">N292</f>
        <v>-6.9753838408008618E-11</v>
      </c>
      <c r="Z340" s="28">
        <f t="shared" si="33"/>
        <v>-3091493.7058537467</v>
      </c>
      <c r="AA340" s="126" t="s">
        <v>62</v>
      </c>
    </row>
    <row r="341" spans="2:27" ht="15" x14ac:dyDescent="0.25">
      <c r="B341" s="25"/>
      <c r="C341" s="30">
        <v>0</v>
      </c>
      <c r="D341" s="30">
        <v>0</v>
      </c>
      <c r="E341" s="30">
        <v>0</v>
      </c>
      <c r="F341" s="27">
        <f t="shared" ref="F341:F342" si="34">J272</f>
        <v>-6.0076106411425021E-11</v>
      </c>
      <c r="G341" s="27">
        <f t="shared" ref="G341:G342" si="35">K272</f>
        <v>-993694.40545298997</v>
      </c>
      <c r="H341" s="27">
        <f t="shared" ref="H341:H342" si="36">L272</f>
        <v>-1.3913407605623664E-10</v>
      </c>
      <c r="I341" s="30">
        <v>0</v>
      </c>
      <c r="J341" s="30">
        <v>0</v>
      </c>
      <c r="K341" s="30">
        <v>0</v>
      </c>
      <c r="L341" s="27">
        <f t="shared" ref="L341:L342" si="37">J304</f>
        <v>0</v>
      </c>
      <c r="M341" s="27">
        <f t="shared" ref="M341:M342" si="38">K304</f>
        <v>-16982.082124440745</v>
      </c>
      <c r="N341" s="27">
        <f t="shared" ref="N341:N342" si="39">L304</f>
        <v>-3396416.4248881494</v>
      </c>
      <c r="O341" s="27">
        <f t="shared" si="31"/>
        <v>1.2982994481943363E-10</v>
      </c>
      <c r="P341" s="27">
        <f t="shared" si="31"/>
        <v>2210240.4515675567</v>
      </c>
      <c r="Q341" s="27">
        <f t="shared" si="31"/>
        <v>2641657.2193574491</v>
      </c>
      <c r="R341" s="27">
        <f t="shared" ref="R341:R342" si="40">M309</f>
        <v>0</v>
      </c>
      <c r="S341" s="27">
        <f t="shared" ref="S341:S342" si="41">N309</f>
        <v>-40253.824294970655</v>
      </c>
      <c r="T341" s="27">
        <f t="shared" ref="T341:T342" si="42">O309</f>
        <v>6038073.6442455985</v>
      </c>
      <c r="U341" s="30">
        <v>0</v>
      </c>
      <c r="V341" s="30">
        <v>0</v>
      </c>
      <c r="W341" s="30">
        <v>0</v>
      </c>
      <c r="X341" s="26">
        <f t="shared" ref="X341:X342" si="43">M293</f>
        <v>-6.9753838408008618E-11</v>
      </c>
      <c r="Y341" s="26">
        <f t="shared" ref="Y341:Y342" si="44">N293</f>
        <v>-1159310.139695155</v>
      </c>
      <c r="Z341" s="28">
        <f t="shared" ref="Z341:Z342" si="45">O293</f>
        <v>1.8937693685432207E-10</v>
      </c>
      <c r="AA341" s="126" t="s">
        <v>63</v>
      </c>
    </row>
    <row r="342" spans="2:27" ht="15" x14ac:dyDescent="0.25">
      <c r="B342" s="25"/>
      <c r="C342" s="30">
        <v>0</v>
      </c>
      <c r="D342" s="30">
        <v>0</v>
      </c>
      <c r="E342" s="30">
        <v>0</v>
      </c>
      <c r="F342" s="27">
        <f t="shared" si="34"/>
        <v>-2271301.4981782632</v>
      </c>
      <c r="G342" s="27">
        <f t="shared" si="35"/>
        <v>1.3913407605623664E-10</v>
      </c>
      <c r="H342" s="61">
        <f t="shared" si="36"/>
        <v>264985174.78746399</v>
      </c>
      <c r="I342" s="30">
        <v>0</v>
      </c>
      <c r="J342" s="30">
        <v>0</v>
      </c>
      <c r="K342" s="30">
        <v>0</v>
      </c>
      <c r="L342" s="27">
        <f t="shared" si="37"/>
        <v>0</v>
      </c>
      <c r="M342" s="27">
        <f t="shared" si="38"/>
        <v>3396416.4248881494</v>
      </c>
      <c r="N342" s="61">
        <f t="shared" si="39"/>
        <v>452855523.31841993</v>
      </c>
      <c r="O342" s="27">
        <f t="shared" si="31"/>
        <v>-820192.20767548354</v>
      </c>
      <c r="P342" s="27">
        <f t="shared" si="31"/>
        <v>2641657.2193574491</v>
      </c>
      <c r="Q342" s="27">
        <f t="shared" si="31"/>
        <v>3261594866.231637</v>
      </c>
      <c r="R342" s="27">
        <f t="shared" si="40"/>
        <v>0</v>
      </c>
      <c r="S342" s="27">
        <f t="shared" si="41"/>
        <v>-6038073.6442455985</v>
      </c>
      <c r="T342" s="27">
        <f t="shared" si="42"/>
        <v>603807364.42455995</v>
      </c>
      <c r="U342" s="30">
        <v>0</v>
      </c>
      <c r="V342" s="30">
        <v>0</v>
      </c>
      <c r="W342" s="30">
        <v>0</v>
      </c>
      <c r="X342" s="26">
        <f t="shared" si="43"/>
        <v>3091493.7058537467</v>
      </c>
      <c r="Y342" s="26">
        <f t="shared" si="44"/>
        <v>-1.8937693685432207E-10</v>
      </c>
      <c r="Z342" s="28">
        <f t="shared" si="45"/>
        <v>309149370.58537465</v>
      </c>
      <c r="AA342" s="126" t="s">
        <v>64</v>
      </c>
    </row>
    <row r="343" spans="2:27" ht="15" x14ac:dyDescent="0.25">
      <c r="B343" s="25"/>
      <c r="C343" s="30">
        <v>0</v>
      </c>
      <c r="D343" s="30">
        <v>0</v>
      </c>
      <c r="E343" s="30">
        <v>0</v>
      </c>
      <c r="F343" s="30">
        <v>0</v>
      </c>
      <c r="G343" s="30">
        <v>0</v>
      </c>
      <c r="H343" s="30">
        <v>0</v>
      </c>
      <c r="I343" s="27">
        <f>J279</f>
        <v>-6521.1195357852466</v>
      </c>
      <c r="J343" s="27">
        <f t="shared" ref="J343:K343" si="46">K279</f>
        <v>-3.9547230641531478E-11</v>
      </c>
      <c r="K343" s="27">
        <f t="shared" si="46"/>
        <v>978167.93036778702</v>
      </c>
      <c r="L343" s="30">
        <v>0</v>
      </c>
      <c r="M343" s="30">
        <v>0</v>
      </c>
      <c r="N343" s="30">
        <v>0</v>
      </c>
      <c r="O343" s="27">
        <f>J311</f>
        <v>-1449137.6746189438</v>
      </c>
      <c r="P343" s="27">
        <f t="shared" ref="P343:Q343" si="47">K311</f>
        <v>0</v>
      </c>
      <c r="Q343" s="27">
        <f t="shared" si="47"/>
        <v>0</v>
      </c>
      <c r="R343" s="27">
        <f>M279+M311</f>
        <v>1455658.794154729</v>
      </c>
      <c r="S343" s="27">
        <f t="shared" ref="S343:T343" si="48">N279+N311</f>
        <v>3.9547230641531478E-11</v>
      </c>
      <c r="T343" s="27">
        <f t="shared" si="48"/>
        <v>978167.93036778702</v>
      </c>
      <c r="U343" s="30">
        <v>0</v>
      </c>
      <c r="V343" s="30">
        <v>0</v>
      </c>
      <c r="W343" s="30">
        <v>0</v>
      </c>
      <c r="X343" s="30">
        <v>0</v>
      </c>
      <c r="Y343" s="30">
        <v>0</v>
      </c>
      <c r="Z343" s="25">
        <v>0</v>
      </c>
      <c r="AA343" s="126" t="s">
        <v>66</v>
      </c>
    </row>
    <row r="344" spans="2:27" ht="15" x14ac:dyDescent="0.25">
      <c r="B344" s="25"/>
      <c r="C344" s="30">
        <v>0</v>
      </c>
      <c r="D344" s="30">
        <v>0</v>
      </c>
      <c r="E344" s="30">
        <v>0</v>
      </c>
      <c r="F344" s="30">
        <v>0</v>
      </c>
      <c r="G344" s="30">
        <v>0</v>
      </c>
      <c r="H344" s="30">
        <v>0</v>
      </c>
      <c r="I344" s="27">
        <f t="shared" ref="I344:K344" si="49">J280</f>
        <v>-3.9547230641531478E-11</v>
      </c>
      <c r="J344" s="27">
        <f t="shared" si="49"/>
        <v>-652111.95357852464</v>
      </c>
      <c r="K344" s="27">
        <f t="shared" si="49"/>
        <v>-5.992004642656285E-11</v>
      </c>
      <c r="L344" s="30">
        <v>0</v>
      </c>
      <c r="M344" s="30">
        <v>0</v>
      </c>
      <c r="N344" s="30">
        <v>0</v>
      </c>
      <c r="O344" s="27">
        <f t="shared" ref="O344:O345" si="50">J312</f>
        <v>0</v>
      </c>
      <c r="P344" s="27">
        <f t="shared" ref="P344:P345" si="51">K312</f>
        <v>-40253.824294970655</v>
      </c>
      <c r="Q344" s="27">
        <f t="shared" ref="Q344:Q345" si="52">L312</f>
        <v>-6038073.6442455985</v>
      </c>
      <c r="R344" s="27">
        <f t="shared" ref="R344:R345" si="53">M280+M312</f>
        <v>3.9547230641531478E-11</v>
      </c>
      <c r="S344" s="27">
        <f t="shared" ref="S344:S345" si="54">N280+N312</f>
        <v>692365.77787349524</v>
      </c>
      <c r="T344" s="27">
        <f t="shared" ref="T344:T345" si="55">O280+O312</f>
        <v>-6038073.6442455985</v>
      </c>
      <c r="U344" s="30">
        <v>0</v>
      </c>
      <c r="V344" s="30">
        <v>0</v>
      </c>
      <c r="W344" s="30">
        <v>0</v>
      </c>
      <c r="X344" s="30">
        <v>0</v>
      </c>
      <c r="Y344" s="30">
        <v>0</v>
      </c>
      <c r="Z344" s="25">
        <v>0</v>
      </c>
      <c r="AA344" s="126" t="s">
        <v>65</v>
      </c>
    </row>
    <row r="345" spans="2:27" ht="15" x14ac:dyDescent="0.25">
      <c r="B345" s="25"/>
      <c r="C345" s="30">
        <v>0</v>
      </c>
      <c r="D345" s="30">
        <v>0</v>
      </c>
      <c r="E345" s="30">
        <v>0</v>
      </c>
      <c r="F345" s="30">
        <v>0</v>
      </c>
      <c r="G345" s="30">
        <v>0</v>
      </c>
      <c r="H345" s="30">
        <v>0</v>
      </c>
      <c r="I345" s="27">
        <f t="shared" ref="I345:K345" si="56">J281</f>
        <v>-978167.93036778702</v>
      </c>
      <c r="J345" s="27">
        <f t="shared" si="56"/>
        <v>5.992004642656285E-11</v>
      </c>
      <c r="K345" s="27">
        <f t="shared" si="56"/>
        <v>97816793.036778703</v>
      </c>
      <c r="L345" s="30">
        <v>0</v>
      </c>
      <c r="M345" s="30">
        <v>0</v>
      </c>
      <c r="N345" s="30">
        <v>0</v>
      </c>
      <c r="O345" s="27">
        <f t="shared" si="50"/>
        <v>0</v>
      </c>
      <c r="P345" s="27">
        <f t="shared" si="51"/>
        <v>6038073.6442455985</v>
      </c>
      <c r="Q345" s="27">
        <f t="shared" si="52"/>
        <v>603807364.42455995</v>
      </c>
      <c r="R345" s="27">
        <f t="shared" si="53"/>
        <v>978167.93036778702</v>
      </c>
      <c r="S345" s="27">
        <f t="shared" si="54"/>
        <v>-6038073.6442455985</v>
      </c>
      <c r="T345" s="27">
        <f t="shared" si="55"/>
        <v>1403248314.9226773</v>
      </c>
      <c r="U345" s="30">
        <v>0</v>
      </c>
      <c r="V345" s="30">
        <v>0</v>
      </c>
      <c r="W345" s="30">
        <v>0</v>
      </c>
      <c r="X345" s="30">
        <v>0</v>
      </c>
      <c r="Y345" s="30">
        <v>0</v>
      </c>
      <c r="Z345" s="25">
        <v>0</v>
      </c>
      <c r="AA345" s="126" t="s">
        <v>67</v>
      </c>
    </row>
    <row r="346" spans="2:27" s="23" customFormat="1" ht="15" x14ac:dyDescent="0.25">
      <c r="B346" s="25"/>
      <c r="C346" s="30">
        <v>0</v>
      </c>
      <c r="D346" s="30">
        <v>0</v>
      </c>
      <c r="E346" s="30">
        <v>0</v>
      </c>
      <c r="F346" s="30">
        <v>0</v>
      </c>
      <c r="G346" s="30">
        <v>0</v>
      </c>
      <c r="H346" s="30">
        <v>0</v>
      </c>
      <c r="I346" s="30">
        <v>0</v>
      </c>
      <c r="J346" s="30">
        <v>0</v>
      </c>
      <c r="K346" s="30">
        <v>0</v>
      </c>
      <c r="L346" s="27">
        <f>J287</f>
        <v>-6521.1195357852466</v>
      </c>
      <c r="M346" s="27">
        <f t="shared" ref="M346:N346" si="57">K287</f>
        <v>-3.9547230641531478E-11</v>
      </c>
      <c r="N346" s="27">
        <f t="shared" si="57"/>
        <v>978167.93036778702</v>
      </c>
      <c r="O346" s="30">
        <v>0</v>
      </c>
      <c r="P346" s="30">
        <v>0</v>
      </c>
      <c r="Q346" s="30">
        <v>0</v>
      </c>
      <c r="R346" s="30">
        <v>0</v>
      </c>
      <c r="S346" s="30">
        <v>0</v>
      </c>
      <c r="T346" s="30">
        <v>0</v>
      </c>
      <c r="U346" s="26">
        <f>M287+J316</f>
        <v>1093374.3754999929</v>
      </c>
      <c r="V346" s="26">
        <f t="shared" ref="V346:W346" si="58">N287+K316</f>
        <v>3.9547230641531478E-11</v>
      </c>
      <c r="W346" s="26">
        <f t="shared" si="58"/>
        <v>978167.93036778702</v>
      </c>
      <c r="X346" s="26">
        <f>M316</f>
        <v>-1086853.2559642077</v>
      </c>
      <c r="Y346" s="26">
        <f t="shared" ref="Y346:Z346" si="59">N316</f>
        <v>0</v>
      </c>
      <c r="Z346" s="28">
        <f t="shared" si="59"/>
        <v>0</v>
      </c>
      <c r="AA346" s="126" t="s">
        <v>134</v>
      </c>
    </row>
    <row r="347" spans="2:27" s="23" customFormat="1" ht="15" x14ac:dyDescent="0.25">
      <c r="B347" s="25"/>
      <c r="C347" s="30">
        <v>0</v>
      </c>
      <c r="D347" s="30">
        <v>0</v>
      </c>
      <c r="E347" s="30">
        <v>0</v>
      </c>
      <c r="F347" s="30">
        <v>0</v>
      </c>
      <c r="G347" s="30">
        <v>0</v>
      </c>
      <c r="H347" s="30">
        <v>0</v>
      </c>
      <c r="I347" s="30">
        <v>0</v>
      </c>
      <c r="J347" s="30">
        <v>0</v>
      </c>
      <c r="K347" s="30">
        <v>0</v>
      </c>
      <c r="L347" s="27">
        <f t="shared" ref="L347:L348" si="60">J288</f>
        <v>-3.9547230641531478E-11</v>
      </c>
      <c r="M347" s="27">
        <f t="shared" ref="M347:M348" si="61">K288</f>
        <v>-652111.95357852464</v>
      </c>
      <c r="N347" s="27">
        <f t="shared" ref="N347:N348" si="62">L288</f>
        <v>-5.992004642656285E-11</v>
      </c>
      <c r="O347" s="30">
        <v>0</v>
      </c>
      <c r="P347" s="30">
        <v>0</v>
      </c>
      <c r="Q347" s="30">
        <v>0</v>
      </c>
      <c r="R347" s="30">
        <v>0</v>
      </c>
      <c r="S347" s="30">
        <v>0</v>
      </c>
      <c r="T347" s="30">
        <v>0</v>
      </c>
      <c r="U347" s="26">
        <f t="shared" ref="U347:U348" si="63">M288+J317</f>
        <v>3.9547230641531478E-11</v>
      </c>
      <c r="V347" s="26">
        <f t="shared" ref="V347:V348" si="64">N288+K317</f>
        <v>669094.03570296534</v>
      </c>
      <c r="W347" s="26">
        <f t="shared" ref="W347:W348" si="65">O288+L317</f>
        <v>3396416.4248881494</v>
      </c>
      <c r="X347" s="26">
        <f t="shared" ref="X347:X348" si="66">M317</f>
        <v>0</v>
      </c>
      <c r="Y347" s="26">
        <f t="shared" ref="Y347:Y348" si="67">N317</f>
        <v>-16982.082124440745</v>
      </c>
      <c r="Z347" s="28">
        <f t="shared" ref="Z347:Z348" si="68">O317</f>
        <v>3396416.4248881494</v>
      </c>
      <c r="AA347" s="126" t="s">
        <v>135</v>
      </c>
    </row>
    <row r="348" spans="2:27" s="23" customFormat="1" ht="15" x14ac:dyDescent="0.25">
      <c r="B348" s="25"/>
      <c r="C348" s="30">
        <v>0</v>
      </c>
      <c r="D348" s="30">
        <v>0</v>
      </c>
      <c r="E348" s="30">
        <v>0</v>
      </c>
      <c r="F348" s="30">
        <v>0</v>
      </c>
      <c r="G348" s="30">
        <v>0</v>
      </c>
      <c r="H348" s="30">
        <v>0</v>
      </c>
      <c r="I348" s="30">
        <v>0</v>
      </c>
      <c r="J348" s="30">
        <v>0</v>
      </c>
      <c r="K348" s="30">
        <v>0</v>
      </c>
      <c r="L348" s="27">
        <f t="shared" si="60"/>
        <v>-978167.93036778702</v>
      </c>
      <c r="M348" s="27">
        <f t="shared" si="61"/>
        <v>5.992004642656285E-11</v>
      </c>
      <c r="N348" s="27">
        <f t="shared" si="62"/>
        <v>97816793.036778703</v>
      </c>
      <c r="O348" s="30">
        <v>0</v>
      </c>
      <c r="P348" s="30">
        <v>0</v>
      </c>
      <c r="Q348" s="30">
        <v>0</v>
      </c>
      <c r="R348" s="30">
        <v>0</v>
      </c>
      <c r="S348" s="30">
        <v>0</v>
      </c>
      <c r="T348" s="30">
        <v>0</v>
      </c>
      <c r="U348" s="26">
        <f t="shared" si="63"/>
        <v>978167.93036778702</v>
      </c>
      <c r="V348" s="26">
        <f t="shared" si="64"/>
        <v>3396416.4248881494</v>
      </c>
      <c r="W348" s="26">
        <f t="shared" si="65"/>
        <v>1101344632.7103972</v>
      </c>
      <c r="X348" s="26">
        <f t="shared" si="66"/>
        <v>0</v>
      </c>
      <c r="Y348" s="26">
        <f t="shared" si="67"/>
        <v>-3396416.4248881494</v>
      </c>
      <c r="Z348" s="28">
        <f t="shared" si="68"/>
        <v>452855523.31841993</v>
      </c>
      <c r="AA348" s="126" t="s">
        <v>136</v>
      </c>
    </row>
    <row r="349" spans="2:27" s="23" customFormat="1" ht="15" x14ac:dyDescent="0.25">
      <c r="B349" s="25"/>
      <c r="C349" s="30">
        <v>0</v>
      </c>
      <c r="D349" s="30">
        <v>0</v>
      </c>
      <c r="E349" s="30">
        <v>0</v>
      </c>
      <c r="F349" s="30">
        <v>0</v>
      </c>
      <c r="G349" s="30">
        <v>0</v>
      </c>
      <c r="H349" s="30">
        <v>0</v>
      </c>
      <c r="I349" s="30">
        <v>0</v>
      </c>
      <c r="J349" s="30">
        <v>0</v>
      </c>
      <c r="K349" s="30">
        <v>0</v>
      </c>
      <c r="L349" s="30">
        <v>0</v>
      </c>
      <c r="M349" s="30">
        <v>0</v>
      </c>
      <c r="N349" s="30">
        <v>0</v>
      </c>
      <c r="O349" s="27">
        <f>J295</f>
        <v>-20609.958039024979</v>
      </c>
      <c r="P349" s="27">
        <f t="shared" ref="P349:Q349" si="69">K295</f>
        <v>-6.9753838408008618E-11</v>
      </c>
      <c r="Q349" s="27">
        <f t="shared" si="69"/>
        <v>3091493.7058537467</v>
      </c>
      <c r="R349" s="30">
        <v>0</v>
      </c>
      <c r="S349" s="30">
        <v>0</v>
      </c>
      <c r="T349" s="30">
        <v>0</v>
      </c>
      <c r="U349" s="26">
        <f>J319</f>
        <v>-1086853.2559642077</v>
      </c>
      <c r="V349" s="26">
        <f t="shared" ref="V349:W349" si="70">K319</f>
        <v>0</v>
      </c>
      <c r="W349" s="26">
        <f t="shared" si="70"/>
        <v>0</v>
      </c>
      <c r="X349" s="26">
        <f>M295+M319</f>
        <v>1107463.2140032328</v>
      </c>
      <c r="Y349" s="26">
        <f t="shared" ref="Y349:Z349" si="71">N295+N319</f>
        <v>6.9753838408008618E-11</v>
      </c>
      <c r="Z349" s="28">
        <f t="shared" si="71"/>
        <v>3091493.7058537467</v>
      </c>
      <c r="AA349" s="126" t="s">
        <v>137</v>
      </c>
    </row>
    <row r="350" spans="2:27" s="23" customFormat="1" ht="15" x14ac:dyDescent="0.25">
      <c r="B350" s="25"/>
      <c r="C350" s="30">
        <v>0</v>
      </c>
      <c r="D350" s="30">
        <v>0</v>
      </c>
      <c r="E350" s="30">
        <v>0</v>
      </c>
      <c r="F350" s="30">
        <v>0</v>
      </c>
      <c r="G350" s="30">
        <v>0</v>
      </c>
      <c r="H350" s="30">
        <v>0</v>
      </c>
      <c r="I350" s="30">
        <v>0</v>
      </c>
      <c r="J350" s="30">
        <v>0</v>
      </c>
      <c r="K350" s="30">
        <v>0</v>
      </c>
      <c r="L350" s="30">
        <v>0</v>
      </c>
      <c r="M350" s="30">
        <v>0</v>
      </c>
      <c r="N350" s="30">
        <v>0</v>
      </c>
      <c r="O350" s="27">
        <f t="shared" ref="O350:O351" si="72">J296</f>
        <v>-6.9753838408008618E-11</v>
      </c>
      <c r="P350" s="27">
        <f t="shared" ref="P350:P351" si="73">K296</f>
        <v>-1159310.139695155</v>
      </c>
      <c r="Q350" s="27">
        <f t="shared" ref="Q350:Q351" si="74">L296</f>
        <v>-1.8937693685432207E-10</v>
      </c>
      <c r="R350" s="30">
        <v>0</v>
      </c>
      <c r="S350" s="30">
        <v>0</v>
      </c>
      <c r="T350" s="30">
        <v>0</v>
      </c>
      <c r="U350" s="26">
        <f t="shared" ref="U350:U351" si="75">J320</f>
        <v>0</v>
      </c>
      <c r="V350" s="26">
        <f t="shared" ref="V350:V351" si="76">K320</f>
        <v>-16982.082124440745</v>
      </c>
      <c r="W350" s="26">
        <f t="shared" ref="W350:W351" si="77">L320</f>
        <v>-3396416.4248881494</v>
      </c>
      <c r="X350" s="26">
        <f t="shared" ref="X350:X351" si="78">M296+M320</f>
        <v>6.9753838408008618E-11</v>
      </c>
      <c r="Y350" s="26">
        <f t="shared" ref="Y350:Y351" si="79">N296+N320</f>
        <v>1176292.2218195957</v>
      </c>
      <c r="Z350" s="28">
        <f t="shared" ref="Z350:Z351" si="80">O296+O320</f>
        <v>-3396416.4248881494</v>
      </c>
      <c r="AA350" s="126" t="s">
        <v>138</v>
      </c>
    </row>
    <row r="351" spans="2:27" s="23" customFormat="1" ht="15" x14ac:dyDescent="0.25">
      <c r="B351" s="25"/>
      <c r="C351" s="30">
        <v>0</v>
      </c>
      <c r="D351" s="30">
        <v>0</v>
      </c>
      <c r="E351" s="30">
        <v>0</v>
      </c>
      <c r="F351" s="30">
        <v>0</v>
      </c>
      <c r="G351" s="30">
        <v>0</v>
      </c>
      <c r="H351" s="30">
        <v>0</v>
      </c>
      <c r="I351" s="30">
        <v>0</v>
      </c>
      <c r="J351" s="30">
        <v>0</v>
      </c>
      <c r="K351" s="30">
        <v>0</v>
      </c>
      <c r="L351" s="30">
        <v>0</v>
      </c>
      <c r="M351" s="30">
        <v>0</v>
      </c>
      <c r="N351" s="30">
        <v>0</v>
      </c>
      <c r="O351" s="27">
        <f t="shared" si="72"/>
        <v>-3091493.7058537467</v>
      </c>
      <c r="P351" s="27">
        <f t="shared" si="73"/>
        <v>1.8937693685432207E-10</v>
      </c>
      <c r="Q351" s="61">
        <f t="shared" si="74"/>
        <v>309149370.58537465</v>
      </c>
      <c r="R351" s="30">
        <v>0</v>
      </c>
      <c r="S351" s="30">
        <v>0</v>
      </c>
      <c r="T351" s="30">
        <v>0</v>
      </c>
      <c r="U351" s="26">
        <f t="shared" si="75"/>
        <v>0</v>
      </c>
      <c r="V351" s="26">
        <f t="shared" si="76"/>
        <v>3396416.4248881494</v>
      </c>
      <c r="W351" s="26">
        <f t="shared" si="77"/>
        <v>452855523.31841993</v>
      </c>
      <c r="X351" s="26">
        <f t="shared" si="78"/>
        <v>3091493.7058537467</v>
      </c>
      <c r="Y351" s="26">
        <f t="shared" si="79"/>
        <v>-3396416.4248881494</v>
      </c>
      <c r="Z351" s="28">
        <f t="shared" si="80"/>
        <v>1524009787.8075891</v>
      </c>
      <c r="AA351" s="126" t="s">
        <v>139</v>
      </c>
    </row>
    <row r="352" spans="2:27" s="23" customFormat="1" ht="15" x14ac:dyDescent="0.25">
      <c r="B352" s="30"/>
      <c r="C352" s="30"/>
      <c r="D352" s="30"/>
      <c r="E352" s="30"/>
      <c r="F352" s="30"/>
      <c r="G352" s="30"/>
      <c r="H352" s="30"/>
      <c r="I352" s="30"/>
      <c r="J352" s="30"/>
      <c r="K352" s="30"/>
      <c r="L352" s="27"/>
      <c r="M352" s="27"/>
      <c r="N352" s="61"/>
      <c r="O352" s="27"/>
      <c r="P352" s="27"/>
      <c r="Q352" s="61"/>
      <c r="R352" s="27"/>
      <c r="S352" s="61"/>
      <c r="T352" s="61"/>
      <c r="Z352" s="27"/>
      <c r="AA352" s="53"/>
    </row>
    <row r="354" spans="2:18" ht="15" x14ac:dyDescent="0.25">
      <c r="C354" s="179" t="s">
        <v>70</v>
      </c>
      <c r="D354" s="179"/>
      <c r="E354" s="179"/>
      <c r="F354" s="63"/>
      <c r="G354" s="63"/>
      <c r="H354" s="63"/>
    </row>
    <row r="356" spans="2:18" ht="15" x14ac:dyDescent="0.25">
      <c r="C356" s="60" t="s">
        <v>59</v>
      </c>
      <c r="D356" s="60" t="s">
        <v>60</v>
      </c>
      <c r="E356" s="60" t="s">
        <v>71</v>
      </c>
      <c r="F356" s="60" t="s">
        <v>62</v>
      </c>
      <c r="G356" s="60" t="s">
        <v>63</v>
      </c>
      <c r="H356" s="60" t="s">
        <v>72</v>
      </c>
      <c r="I356" s="60" t="s">
        <v>66</v>
      </c>
      <c r="J356" s="60" t="s">
        <v>65</v>
      </c>
      <c r="K356" s="60" t="s">
        <v>73</v>
      </c>
      <c r="L356" s="60" t="s">
        <v>134</v>
      </c>
      <c r="M356" s="60" t="s">
        <v>135</v>
      </c>
      <c r="N356" s="60" t="s">
        <v>140</v>
      </c>
      <c r="O356" s="60" t="s">
        <v>137</v>
      </c>
      <c r="P356" s="60" t="s">
        <v>138</v>
      </c>
      <c r="Q356" s="60" t="s">
        <v>141</v>
      </c>
    </row>
    <row r="357" spans="2:18" ht="15" x14ac:dyDescent="0.25">
      <c r="B357" s="25"/>
      <c r="C357" s="1">
        <f t="array" ref="C357:Q371">MINVERSE(L337:Z351)</f>
        <v>4.7553303873309528E-5</v>
      </c>
      <c r="D357" s="1">
        <v>3.2617971976702456E-7</v>
      </c>
      <c r="E357" s="1">
        <v>-1.9377447738247727E-8</v>
      </c>
      <c r="F357" s="1">
        <v>4.6793413550329456E-5</v>
      </c>
      <c r="G357" s="1">
        <v>1.1494090126013508E-7</v>
      </c>
      <c r="H357" s="1">
        <v>-3.1551487273912445E-8</v>
      </c>
      <c r="I357" s="1">
        <v>4.6598138062044615E-5</v>
      </c>
      <c r="J357" s="1">
        <v>-4.5473065695862138E-7</v>
      </c>
      <c r="K357" s="1">
        <v>-2.1357234065743166E-8</v>
      </c>
      <c r="L357" s="1">
        <v>5.1745838263753353E-5</v>
      </c>
      <c r="M357" s="1">
        <v>3.4600847775380262E-7</v>
      </c>
      <c r="N357" s="30">
        <v>-1.165347186166313E-9</v>
      </c>
      <c r="O357" s="1">
        <v>5.1752504954664042E-5</v>
      </c>
      <c r="P357" s="1">
        <v>1.0378722489256872E-7</v>
      </c>
      <c r="Q357" s="25">
        <v>-3.8528806115995742E-9</v>
      </c>
      <c r="R357" s="64" t="s">
        <v>59</v>
      </c>
    </row>
    <row r="358" spans="2:18" ht="15" x14ac:dyDescent="0.25">
      <c r="B358" s="25"/>
      <c r="C358" s="1">
        <v>3.2617971976697765E-7</v>
      </c>
      <c r="D358" s="1">
        <v>1.7754384985747024E-6</v>
      </c>
      <c r="E358" s="1">
        <v>-4.6209018095552709E-9</v>
      </c>
      <c r="F358" s="1">
        <v>3.2584843212849072E-7</v>
      </c>
      <c r="G358" s="1">
        <v>1.6132631443422977E-8</v>
      </c>
      <c r="H358" s="1">
        <v>-2.1711322174752401E-9</v>
      </c>
      <c r="I358" s="1">
        <v>3.2399664493661726E-7</v>
      </c>
      <c r="J358" s="1">
        <v>-1.2908464026553281E-8</v>
      </c>
      <c r="K358" s="1">
        <v>5.8341079947416925E-10</v>
      </c>
      <c r="L358" s="1">
        <v>1.3924243053114125E-6</v>
      </c>
      <c r="M358" s="1">
        <v>1.7742039848960846E-6</v>
      </c>
      <c r="N358" s="30">
        <v>-4.1448620733084077E-9</v>
      </c>
      <c r="O358" s="1">
        <v>1.3909325853301133E-6</v>
      </c>
      <c r="P358" s="1">
        <v>1.6827045387645191E-8</v>
      </c>
      <c r="Q358" s="25">
        <v>-4.404995997939225E-9</v>
      </c>
      <c r="R358" s="64" t="s">
        <v>60</v>
      </c>
    </row>
    <row r="359" spans="2:18" ht="15" x14ac:dyDescent="0.25">
      <c r="B359" s="25"/>
      <c r="C359" s="1">
        <v>-1.937744773824687E-8</v>
      </c>
      <c r="D359" s="1">
        <v>-4.6209018095553098E-9</v>
      </c>
      <c r="E359" s="1">
        <v>8.8443347613532223E-10</v>
      </c>
      <c r="F359" s="1">
        <v>-1.9395668615879089E-8</v>
      </c>
      <c r="G359" s="1">
        <v>2.8059884956615879E-9</v>
      </c>
      <c r="H359" s="1">
        <v>-9.632732963207477E-11</v>
      </c>
      <c r="I359" s="1">
        <v>-1.933666515030802E-8</v>
      </c>
      <c r="J359" s="1">
        <v>-3.1501901377025004E-10</v>
      </c>
      <c r="K359" s="1">
        <v>4.149855941534256E-11</v>
      </c>
      <c r="L359" s="1">
        <v>-5.2104300507505452E-8</v>
      </c>
      <c r="M359" s="1">
        <v>-4.67036387783475E-9</v>
      </c>
      <c r="N359" s="30">
        <v>-7.7572562155045315E-11</v>
      </c>
      <c r="O359" s="1">
        <v>-5.1574486801538793E-8</v>
      </c>
      <c r="P359" s="1">
        <v>2.8338109090687781E-9</v>
      </c>
      <c r="Q359" s="25">
        <v>1.2459015319921524E-10</v>
      </c>
      <c r="R359" s="64" t="s">
        <v>71</v>
      </c>
    </row>
    <row r="360" spans="2:18" ht="15" x14ac:dyDescent="0.25">
      <c r="B360" s="25"/>
      <c r="C360" s="1">
        <v>4.679341355032947E-5</v>
      </c>
      <c r="D360" s="1">
        <v>3.258484321285418E-7</v>
      </c>
      <c r="E360" s="1">
        <v>-1.9395668615879963E-8</v>
      </c>
      <c r="F360" s="1">
        <v>4.6947854835472261E-5</v>
      </c>
      <c r="G360" s="1">
        <v>1.1533164189963102E-7</v>
      </c>
      <c r="H360" s="1">
        <v>-3.1425185508497894E-8</v>
      </c>
      <c r="I360" s="1">
        <v>4.6751998095560085E-5</v>
      </c>
      <c r="J360" s="1">
        <v>-4.5504211043343953E-7</v>
      </c>
      <c r="K360" s="1">
        <v>-2.1521854100533512E-8</v>
      </c>
      <c r="L360" s="1">
        <v>5.1600838419412531E-5</v>
      </c>
      <c r="M360" s="1">
        <v>3.4593734775312854E-7</v>
      </c>
      <c r="N360" s="30">
        <v>-2.0546548872212354E-9</v>
      </c>
      <c r="O360" s="1">
        <v>5.1610377677474231E-5</v>
      </c>
      <c r="P360" s="1">
        <v>1.0403162686079728E-7</v>
      </c>
      <c r="Q360" s="25">
        <v>-3.0119455171593981E-9</v>
      </c>
      <c r="R360" s="64" t="s">
        <v>62</v>
      </c>
    </row>
    <row r="361" spans="2:18" ht="15" x14ac:dyDescent="0.25">
      <c r="B361" s="25"/>
      <c r="C361" s="1">
        <v>1.1494090126015567E-7</v>
      </c>
      <c r="D361" s="1">
        <v>1.613263144342337E-8</v>
      </c>
      <c r="E361" s="1">
        <v>2.8059884956615813E-9</v>
      </c>
      <c r="F361" s="1">
        <v>1.1533164189964986E-7</v>
      </c>
      <c r="G361" s="1">
        <v>9.8502032358285356E-7</v>
      </c>
      <c r="H361" s="1">
        <v>-3.2673001769808881E-10</v>
      </c>
      <c r="I361" s="1">
        <v>1.1756974669713902E-7</v>
      </c>
      <c r="J361" s="1">
        <v>1.8667700730646583E-8</v>
      </c>
      <c r="K361" s="1">
        <v>-4.0995091224067124E-9</v>
      </c>
      <c r="L361" s="1">
        <v>-3.0429635215213484E-7</v>
      </c>
      <c r="M361" s="1">
        <v>1.7641955508667229E-8</v>
      </c>
      <c r="N361" s="30">
        <v>2.098863551713138E-9</v>
      </c>
      <c r="O361" s="1">
        <v>-3.0239740882997421E-7</v>
      </c>
      <c r="P361" s="1">
        <v>9.841713287961538E-7</v>
      </c>
      <c r="Q361" s="25">
        <v>2.4439930941974323E-9</v>
      </c>
      <c r="R361" s="64" t="s">
        <v>63</v>
      </c>
    </row>
    <row r="362" spans="2:18" ht="15" x14ac:dyDescent="0.25">
      <c r="B362" s="25"/>
      <c r="C362" s="1">
        <v>-3.155148727391349E-8</v>
      </c>
      <c r="D362" s="1">
        <v>-2.1711322174755532E-9</v>
      </c>
      <c r="E362" s="1">
        <v>-9.6327329632073051E-11</v>
      </c>
      <c r="F362" s="1">
        <v>-3.1425185508498933E-8</v>
      </c>
      <c r="G362" s="1">
        <v>-3.2673001769808535E-10</v>
      </c>
      <c r="H362" s="1">
        <v>4.2015389249176228E-10</v>
      </c>
      <c r="I362" s="1">
        <v>-3.1185292685406175E-8</v>
      </c>
      <c r="J362" s="1">
        <v>2.3588447848047078E-9</v>
      </c>
      <c r="K362" s="1">
        <v>-1.4749482371616879E-10</v>
      </c>
      <c r="L362" s="1">
        <v>-7.7259865020834091E-8</v>
      </c>
      <c r="M362" s="1">
        <v>-2.3935373153224413E-9</v>
      </c>
      <c r="N362" s="30">
        <v>5.7482399273870066E-11</v>
      </c>
      <c r="O362" s="1">
        <v>-7.7569075724638002E-8</v>
      </c>
      <c r="P362" s="1">
        <v>-2.0162715015920415E-10</v>
      </c>
      <c r="Q362" s="25">
        <v>-3.8210696614518606E-12</v>
      </c>
      <c r="R362" s="64" t="s">
        <v>72</v>
      </c>
    </row>
    <row r="363" spans="2:18" ht="15" x14ac:dyDescent="0.25">
      <c r="B363" s="25"/>
      <c r="C363" s="1">
        <v>4.6598138062044649E-5</v>
      </c>
      <c r="D363" s="1">
        <v>3.2399664493668132E-7</v>
      </c>
      <c r="E363" s="1">
        <v>-1.9336665150308927E-8</v>
      </c>
      <c r="F363" s="1">
        <v>4.6751998095560113E-5</v>
      </c>
      <c r="G363" s="1">
        <v>1.175697466971185E-7</v>
      </c>
      <c r="H363" s="1">
        <v>-3.1185292685405149E-8</v>
      </c>
      <c r="I363" s="1">
        <v>4.7244304650242665E-5</v>
      </c>
      <c r="J363" s="1">
        <v>-4.568653096746832E-7</v>
      </c>
      <c r="K363" s="1">
        <v>-2.1985727801938767E-8</v>
      </c>
      <c r="L363" s="1">
        <v>5.1372629669006777E-5</v>
      </c>
      <c r="M363" s="1">
        <v>3.4394855829638447E-7</v>
      </c>
      <c r="N363" s="30">
        <v>-2.0247341066131998E-9</v>
      </c>
      <c r="O363" s="1">
        <v>5.1382051359317343E-5</v>
      </c>
      <c r="P363" s="1">
        <v>1.0634679543228176E-7</v>
      </c>
      <c r="Q363" s="25">
        <v>-2.9940420727686559E-9</v>
      </c>
      <c r="R363" s="64" t="s">
        <v>66</v>
      </c>
    </row>
    <row r="364" spans="2:18" ht="15" x14ac:dyDescent="0.25">
      <c r="B364" s="25"/>
      <c r="C364" s="1">
        <v>-4.5473065695862493E-7</v>
      </c>
      <c r="D364" s="1">
        <v>-1.2908464026555836E-8</v>
      </c>
      <c r="E364" s="1">
        <v>-3.1501901377023117E-10</v>
      </c>
      <c r="F364" s="1">
        <v>-4.5504211043344535E-7</v>
      </c>
      <c r="G364" s="1">
        <v>1.8667700730646623E-8</v>
      </c>
      <c r="H364" s="1">
        <v>2.3588447848046979E-9</v>
      </c>
      <c r="I364" s="1">
        <v>-4.5686530967468786E-7</v>
      </c>
      <c r="J364" s="1">
        <v>1.5160973983368498E-6</v>
      </c>
      <c r="K364" s="1">
        <v>5.7468046441180947E-9</v>
      </c>
      <c r="L364" s="1">
        <v>-7.2981686793994184E-7</v>
      </c>
      <c r="M364" s="1">
        <v>-1.4150231830017922E-8</v>
      </c>
      <c r="N364" s="30">
        <v>3.5447065070151147E-10</v>
      </c>
      <c r="O364" s="1">
        <v>-7.3143187873259405E-7</v>
      </c>
      <c r="P364" s="1">
        <v>1.9366195120093991E-8</v>
      </c>
      <c r="Q364" s="25">
        <v>5.1530902313757302E-11</v>
      </c>
      <c r="R364" s="64" t="s">
        <v>65</v>
      </c>
    </row>
    <row r="365" spans="2:18" ht="15" x14ac:dyDescent="0.25">
      <c r="B365" s="25"/>
      <c r="C365" s="1">
        <v>-2.1357234065742961E-8</v>
      </c>
      <c r="D365" s="1">
        <v>5.8341079947432786E-10</v>
      </c>
      <c r="E365" s="1">
        <v>4.149855941534225E-11</v>
      </c>
      <c r="F365" s="1">
        <v>-2.1521854100533304E-8</v>
      </c>
      <c r="G365" s="1">
        <v>-4.0995091224067621E-9</v>
      </c>
      <c r="H365" s="1">
        <v>-1.4749482371616959E-10</v>
      </c>
      <c r="I365" s="1">
        <v>-2.1985727801938556E-8</v>
      </c>
      <c r="J365" s="1">
        <v>5.7468046441180335E-9</v>
      </c>
      <c r="K365" s="1">
        <v>8.3379181705774877E-10</v>
      </c>
      <c r="L365" s="1">
        <v>-4.3971601552646086E-9</v>
      </c>
      <c r="M365" s="1">
        <v>6.533643620892629E-10</v>
      </c>
      <c r="N365" s="30">
        <v>-3.0828855004850661E-11</v>
      </c>
      <c r="O365" s="1">
        <v>-4.2857969778323075E-9</v>
      </c>
      <c r="P365" s="1">
        <v>-4.1388580013776628E-9</v>
      </c>
      <c r="Q365" s="25">
        <v>-6.5633408345523502E-12</v>
      </c>
      <c r="R365" s="64" t="s">
        <v>73</v>
      </c>
    </row>
    <row r="366" spans="2:18" ht="15" x14ac:dyDescent="0.25">
      <c r="B366" s="25"/>
      <c r="C366" s="1">
        <v>5.1745838263752743E-5</v>
      </c>
      <c r="D366" s="1">
        <v>1.3924243053115158E-6</v>
      </c>
      <c r="E366" s="1">
        <v>-5.2104300507506319E-8</v>
      </c>
      <c r="F366" s="1">
        <v>5.1600838419411894E-5</v>
      </c>
      <c r="G366" s="1">
        <v>-3.0429635215215776E-7</v>
      </c>
      <c r="H366" s="1">
        <v>-7.725986502083241E-8</v>
      </c>
      <c r="I366" s="1">
        <v>5.137262966900616E-5</v>
      </c>
      <c r="J366" s="1">
        <v>-7.2981686793992977E-7</v>
      </c>
      <c r="K366" s="1">
        <v>-4.3971601552646814E-9</v>
      </c>
      <c r="L366" s="1">
        <v>1.1246526754635059E-4</v>
      </c>
      <c r="M366" s="1">
        <v>1.9563445910494001E-6</v>
      </c>
      <c r="N366" s="30">
        <v>-1.2619663923840474E-8</v>
      </c>
      <c r="O366" s="1">
        <v>1.1185124514160149E-4</v>
      </c>
      <c r="P366" s="1">
        <v>-6.2150151287972713E-7</v>
      </c>
      <c r="Q366" s="25">
        <v>-1.0854226145747784E-7</v>
      </c>
      <c r="R366" s="64" t="s">
        <v>134</v>
      </c>
    </row>
    <row r="367" spans="2:18" ht="15" x14ac:dyDescent="0.25">
      <c r="B367" s="25"/>
      <c r="C367" s="1">
        <v>3.4600847775370897E-7</v>
      </c>
      <c r="D367" s="1">
        <v>1.7742039848960844E-6</v>
      </c>
      <c r="E367" s="1">
        <v>-4.6703638778347839E-9</v>
      </c>
      <c r="F367" s="1">
        <v>3.4593734775303468E-7</v>
      </c>
      <c r="G367" s="1">
        <v>1.7641955508667199E-8</v>
      </c>
      <c r="H367" s="1">
        <v>-2.3935373153220736E-9</v>
      </c>
      <c r="I367" s="1">
        <v>3.4394855829629114E-7</v>
      </c>
      <c r="J367" s="1">
        <v>-1.4150231830015154E-8</v>
      </c>
      <c r="K367" s="1">
        <v>6.5336436208906789E-10</v>
      </c>
      <c r="L367" s="1">
        <v>1.956344591049257E-6</v>
      </c>
      <c r="M367" s="1">
        <v>3.3039029084650946E-6</v>
      </c>
      <c r="N367" s="30">
        <v>-7.9648342797780982E-9</v>
      </c>
      <c r="O367" s="1">
        <v>1.9546349293871769E-6</v>
      </c>
      <c r="P367" s="1">
        <v>1.9768260179041446E-8</v>
      </c>
      <c r="Q367" s="25">
        <v>-7.7300603008309821E-9</v>
      </c>
      <c r="R367" s="64" t="s">
        <v>135</v>
      </c>
    </row>
    <row r="368" spans="2:18" ht="15" x14ac:dyDescent="0.25">
      <c r="B368" s="25"/>
      <c r="C368" s="1">
        <v>-1.1653471861677506E-9</v>
      </c>
      <c r="D368" s="1">
        <v>-4.1448620733084698E-9</v>
      </c>
      <c r="E368" s="1">
        <v>-7.7572562155044358E-11</v>
      </c>
      <c r="F368" s="1">
        <v>-2.054654887222678E-9</v>
      </c>
      <c r="G368" s="1">
        <v>2.0988635517131368E-9</v>
      </c>
      <c r="H368" s="1">
        <v>5.7482399273870376E-11</v>
      </c>
      <c r="I368" s="1">
        <v>-2.0247341066146382E-9</v>
      </c>
      <c r="J368" s="1">
        <v>3.544706507015229E-10</v>
      </c>
      <c r="K368" s="1">
        <v>-3.0828855004849459E-11</v>
      </c>
      <c r="L368" s="1">
        <v>-1.261966392384208E-8</v>
      </c>
      <c r="M368" s="1">
        <v>-7.964834279778209E-9</v>
      </c>
      <c r="N368" s="30">
        <v>1.0801698354233839E-9</v>
      </c>
      <c r="O368" s="1">
        <v>-1.1786052278326616E-8</v>
      </c>
      <c r="P368" s="1">
        <v>4.2475979178523661E-9</v>
      </c>
      <c r="Q368" s="25">
        <v>-2.8567301079304088E-10</v>
      </c>
      <c r="R368" s="64" t="s">
        <v>140</v>
      </c>
    </row>
    <row r="369" spans="2:18" s="23" customFormat="1" ht="15" x14ac:dyDescent="0.25">
      <c r="B369" s="25"/>
      <c r="C369" s="23">
        <v>5.1752504954663419E-5</v>
      </c>
      <c r="D369" s="23">
        <v>1.390932585330205E-6</v>
      </c>
      <c r="E369" s="23">
        <v>-5.157448680153962E-8</v>
      </c>
      <c r="F369" s="23">
        <v>5.1610377677473587E-5</v>
      </c>
      <c r="G369" s="23">
        <v>-3.0239740882999427E-7</v>
      </c>
      <c r="H369" s="23">
        <v>-7.7569075724636308E-8</v>
      </c>
      <c r="I369" s="23">
        <v>5.1382051359316692E-5</v>
      </c>
      <c r="J369" s="23">
        <v>-7.3143187873257944E-7</v>
      </c>
      <c r="K369" s="23">
        <v>-4.2857969778323662E-9</v>
      </c>
      <c r="L369" s="23">
        <v>1.1185124514160147E-4</v>
      </c>
      <c r="M369" s="23">
        <v>1.9546349293873222E-6</v>
      </c>
      <c r="N369" s="30">
        <v>-1.1786052278325013E-8</v>
      </c>
      <c r="O369" s="23">
        <v>1.1215481309755121E-4</v>
      </c>
      <c r="P369" s="23">
        <v>-6.1947997736213185E-7</v>
      </c>
      <c r="Q369" s="25">
        <v>-1.0931537231438754E-7</v>
      </c>
      <c r="R369" s="64" t="s">
        <v>137</v>
      </c>
    </row>
    <row r="370" spans="2:18" s="23" customFormat="1" ht="15" x14ac:dyDescent="0.25">
      <c r="B370" s="25"/>
      <c r="C370" s="23">
        <v>1.0378722489260712E-7</v>
      </c>
      <c r="D370" s="23">
        <v>1.6827045387645333E-8</v>
      </c>
      <c r="E370" s="23">
        <v>2.8338109090687666E-9</v>
      </c>
      <c r="F370" s="23">
        <v>1.0403162686083581E-7</v>
      </c>
      <c r="G370" s="23">
        <v>9.841713287961538E-7</v>
      </c>
      <c r="H370" s="23">
        <v>-2.0162715015922258E-10</v>
      </c>
      <c r="I370" s="23">
        <v>1.0634679543232026E-7</v>
      </c>
      <c r="J370" s="23">
        <v>1.9366195120093366E-8</v>
      </c>
      <c r="K370" s="23">
        <v>-4.1388580013776868E-9</v>
      </c>
      <c r="L370" s="23">
        <v>-6.2150151287968668E-7</v>
      </c>
      <c r="M370" s="23">
        <v>1.9768260179041469E-8</v>
      </c>
      <c r="N370" s="30">
        <v>4.2475979178523694E-9</v>
      </c>
      <c r="O370" s="23">
        <v>-6.1947997736209119E-7</v>
      </c>
      <c r="P370" s="23">
        <v>1.8450988446539363E-6</v>
      </c>
      <c r="Q370" s="25">
        <v>4.3143417645740493E-9</v>
      </c>
      <c r="R370" s="64" t="s">
        <v>138</v>
      </c>
    </row>
    <row r="371" spans="2:18" ht="15" x14ac:dyDescent="0.25">
      <c r="B371" s="25"/>
      <c r="C371" s="23">
        <v>-3.8528806115942869E-9</v>
      </c>
      <c r="D371" s="1">
        <v>-4.4049959979392441E-9</v>
      </c>
      <c r="E371" s="1">
        <v>1.2459015319921341E-10</v>
      </c>
      <c r="F371" s="1">
        <v>-3.0119455171540938E-9</v>
      </c>
      <c r="G371" s="1">
        <v>2.4439930941974489E-9</v>
      </c>
      <c r="H371" s="1">
        <v>-3.821069661456158E-12</v>
      </c>
      <c r="I371" s="1">
        <v>-2.9940420727633346E-9</v>
      </c>
      <c r="J371" s="1">
        <v>5.1530902313710024E-11</v>
      </c>
      <c r="K371" s="1">
        <v>-6.5633408345542267E-12</v>
      </c>
      <c r="L371" s="1">
        <v>-1.0854226145747195E-7</v>
      </c>
      <c r="M371" s="1">
        <v>-7.7300603008309738E-9</v>
      </c>
      <c r="N371" s="1">
        <v>-2.856730107930415E-10</v>
      </c>
      <c r="O371" s="1">
        <v>-1.0931537231438163E-7</v>
      </c>
      <c r="P371" s="1">
        <v>4.3143417645740567E-9</v>
      </c>
      <c r="Q371" s="25">
        <v>9.8430736727527963E-10</v>
      </c>
      <c r="R371" s="64" t="s">
        <v>141</v>
      </c>
    </row>
    <row r="372" spans="2:18" s="23" customFormat="1" ht="15" x14ac:dyDescent="0.25">
      <c r="R372" s="64"/>
    </row>
    <row r="374" spans="2:18" ht="15" x14ac:dyDescent="0.25">
      <c r="C374" s="240" t="s">
        <v>74</v>
      </c>
      <c r="D374" s="240"/>
      <c r="E374" s="240"/>
      <c r="F374" s="240"/>
    </row>
    <row r="375" spans="2:18" ht="15" x14ac:dyDescent="0.25">
      <c r="C375" s="180" t="s">
        <v>75</v>
      </c>
      <c r="D375" s="180"/>
      <c r="E375" s="180"/>
      <c r="F375" s="180"/>
      <c r="G375" s="180"/>
      <c r="H375" s="180"/>
      <c r="I375" s="180"/>
      <c r="J375" s="180"/>
      <c r="K375" s="180"/>
    </row>
    <row r="377" spans="2:18" x14ac:dyDescent="0.25">
      <c r="B377" s="25"/>
      <c r="C377" s="25" t="str">
        <f t="shared" ref="C377:C391" si="81">D65</f>
        <v>f4x</v>
      </c>
      <c r="D377" s="25"/>
      <c r="E377" s="25">
        <f t="shared" ref="E377:E388" si="82">F65</f>
        <v>3000</v>
      </c>
      <c r="F377" s="23" t="s">
        <v>24</v>
      </c>
    </row>
    <row r="378" spans="2:18" x14ac:dyDescent="0.25">
      <c r="B378" s="25"/>
      <c r="C378" s="25" t="str">
        <f t="shared" si="81"/>
        <v>f4y</v>
      </c>
      <c r="D378" s="25"/>
      <c r="E378" s="25">
        <f t="shared" si="82"/>
        <v>-6200</v>
      </c>
      <c r="F378" s="23" t="s">
        <v>24</v>
      </c>
    </row>
    <row r="379" spans="2:18" x14ac:dyDescent="0.25">
      <c r="B379" s="25"/>
      <c r="C379" s="25" t="str">
        <f t="shared" si="81"/>
        <v>M4</v>
      </c>
      <c r="D379" s="25"/>
      <c r="E379" s="25">
        <f t="shared" si="82"/>
        <v>-420000</v>
      </c>
      <c r="F379" s="23" t="s">
        <v>25</v>
      </c>
    </row>
    <row r="380" spans="2:18" x14ac:dyDescent="0.25">
      <c r="B380" s="25"/>
      <c r="C380" s="25" t="str">
        <f t="shared" si="81"/>
        <v>f5x</v>
      </c>
      <c r="D380" s="25"/>
      <c r="E380" s="25">
        <f t="shared" si="82"/>
        <v>0</v>
      </c>
      <c r="F380" s="23" t="s">
        <v>24</v>
      </c>
    </row>
    <row r="381" spans="2:18" ht="15.75" x14ac:dyDescent="0.25">
      <c r="B381" s="25"/>
      <c r="C381" s="25" t="str">
        <f t="shared" si="81"/>
        <v>f5y</v>
      </c>
      <c r="D381" s="74"/>
      <c r="E381" s="25">
        <f t="shared" si="82"/>
        <v>-9200</v>
      </c>
      <c r="F381" s="23" t="s">
        <v>24</v>
      </c>
    </row>
    <row r="382" spans="2:18" x14ac:dyDescent="0.25">
      <c r="B382" s="25"/>
      <c r="C382" s="25" t="str">
        <f t="shared" si="81"/>
        <v>M5</v>
      </c>
      <c r="D382" s="25"/>
      <c r="E382" s="25">
        <f t="shared" si="82"/>
        <v>270000</v>
      </c>
      <c r="F382" s="23" t="s">
        <v>25</v>
      </c>
    </row>
    <row r="383" spans="2:18" x14ac:dyDescent="0.25">
      <c r="B383" s="25"/>
      <c r="C383" s="25" t="str">
        <f t="shared" si="81"/>
        <v>f6x</v>
      </c>
      <c r="D383" s="25"/>
      <c r="E383" s="25">
        <f t="shared" si="82"/>
        <v>0</v>
      </c>
      <c r="F383" s="23" t="s">
        <v>24</v>
      </c>
    </row>
    <row r="384" spans="2:18" ht="15.75" x14ac:dyDescent="0.25">
      <c r="B384" s="25"/>
      <c r="C384" s="25" t="str">
        <f t="shared" si="81"/>
        <v>f6y</v>
      </c>
      <c r="D384" s="74" t="s">
        <v>20</v>
      </c>
      <c r="E384" s="25">
        <f t="shared" si="82"/>
        <v>-3000</v>
      </c>
      <c r="F384" s="23" t="s">
        <v>24</v>
      </c>
    </row>
    <row r="385" spans="2:14" x14ac:dyDescent="0.25">
      <c r="B385" s="25"/>
      <c r="C385" s="25" t="str">
        <f t="shared" si="81"/>
        <v>M6</v>
      </c>
      <c r="D385" s="25"/>
      <c r="E385" s="25">
        <f t="shared" si="82"/>
        <v>150000</v>
      </c>
      <c r="F385" s="23" t="s">
        <v>25</v>
      </c>
    </row>
    <row r="386" spans="2:14" x14ac:dyDescent="0.25">
      <c r="B386" s="25"/>
      <c r="C386" s="25" t="str">
        <f t="shared" si="81"/>
        <v>f7x</v>
      </c>
      <c r="D386" s="25"/>
      <c r="E386" s="25">
        <f t="shared" si="82"/>
        <v>500</v>
      </c>
      <c r="F386" s="23" t="s">
        <v>24</v>
      </c>
    </row>
    <row r="387" spans="2:14" x14ac:dyDescent="0.25">
      <c r="B387" s="25"/>
      <c r="C387" s="25" t="str">
        <f t="shared" si="81"/>
        <v>f7y</v>
      </c>
      <c r="D387" s="25"/>
      <c r="E387" s="25">
        <f t="shared" si="82"/>
        <v>-8000</v>
      </c>
      <c r="F387" s="23" t="s">
        <v>24</v>
      </c>
    </row>
    <row r="388" spans="2:14" x14ac:dyDescent="0.25">
      <c r="B388" s="25"/>
      <c r="C388" s="25" t="str">
        <f t="shared" si="81"/>
        <v>M7</v>
      </c>
      <c r="D388" s="25"/>
      <c r="E388" s="25">
        <f t="shared" si="82"/>
        <v>-533333.33333333326</v>
      </c>
      <c r="F388" s="23" t="s">
        <v>25</v>
      </c>
    </row>
    <row r="389" spans="2:14" s="23" customFormat="1" x14ac:dyDescent="0.25">
      <c r="B389" s="25"/>
      <c r="C389" s="25" t="str">
        <f t="shared" si="81"/>
        <v>f8x</v>
      </c>
      <c r="D389" s="25"/>
      <c r="E389" s="25">
        <f t="shared" ref="E389:E391" si="83">F77</f>
        <v>0</v>
      </c>
      <c r="F389" s="23" t="s">
        <v>24</v>
      </c>
    </row>
    <row r="390" spans="2:14" s="23" customFormat="1" x14ac:dyDescent="0.25">
      <c r="B390" s="25"/>
      <c r="C390" s="25" t="str">
        <f t="shared" si="81"/>
        <v>f8y</v>
      </c>
      <c r="D390" s="25"/>
      <c r="E390" s="25">
        <f t="shared" si="83"/>
        <v>-8000</v>
      </c>
      <c r="F390" s="23" t="s">
        <v>24</v>
      </c>
    </row>
    <row r="391" spans="2:14" s="23" customFormat="1" x14ac:dyDescent="0.25">
      <c r="B391" s="25"/>
      <c r="C391" s="25" t="str">
        <f t="shared" si="81"/>
        <v>M8</v>
      </c>
      <c r="D391" s="25"/>
      <c r="E391" s="25">
        <f t="shared" si="83"/>
        <v>533333.33333333326</v>
      </c>
      <c r="F391" s="23" t="s">
        <v>25</v>
      </c>
    </row>
    <row r="392" spans="2:14" x14ac:dyDescent="0.25">
      <c r="H392" s="23"/>
      <c r="I392" s="23"/>
      <c r="J392" s="23"/>
      <c r="K392" s="23"/>
      <c r="L392" s="23"/>
      <c r="M392" s="23"/>
      <c r="N392" s="23"/>
    </row>
    <row r="393" spans="2:14" ht="15" customHeight="1" thickBot="1" x14ac:dyDescent="0.3">
      <c r="G393" s="33"/>
      <c r="H393" s="52"/>
      <c r="I393" s="35"/>
      <c r="J393" s="11"/>
      <c r="K393" s="23"/>
    </row>
    <row r="394" spans="2:14" ht="15.75" customHeight="1" thickTop="1" x14ac:dyDescent="0.25">
      <c r="C394" s="180" t="s">
        <v>118</v>
      </c>
      <c r="D394" s="180"/>
      <c r="E394" s="180"/>
      <c r="F394" s="180"/>
      <c r="G394" s="241"/>
      <c r="H394" s="32"/>
      <c r="I394" s="9"/>
      <c r="J394" s="42"/>
      <c r="K394" s="23"/>
    </row>
    <row r="395" spans="2:14" ht="15" x14ac:dyDescent="0.25">
      <c r="G395" s="44"/>
      <c r="H395" s="23"/>
      <c r="I395" s="66" t="str">
        <f>C406&amp;"="</f>
        <v>U7x =</v>
      </c>
      <c r="J395" s="145">
        <f>E406</f>
        <v>0.14635270023939603</v>
      </c>
      <c r="K395" s="23"/>
      <c r="L395" s="66" t="str">
        <f>C409&amp;"="</f>
        <v>U8x =</v>
      </c>
      <c r="M395" s="67">
        <f>E409</f>
        <v>0.14491359469872922</v>
      </c>
    </row>
    <row r="396" spans="2:14" ht="15" x14ac:dyDescent="0.25">
      <c r="G396" s="44"/>
      <c r="H396" s="23"/>
      <c r="I396" s="66" t="str">
        <f>C407&amp;"="</f>
        <v>U7y =</v>
      </c>
      <c r="J396" s="145">
        <f>E407</f>
        <v>-3.415457642527394E-2</v>
      </c>
      <c r="K396" s="23"/>
      <c r="L396" s="66" t="str">
        <f>C410&amp;"="</f>
        <v>U8y =</v>
      </c>
      <c r="M396" s="67">
        <f>E410</f>
        <v>-2.5965000306421106E-2</v>
      </c>
    </row>
    <row r="397" spans="2:14" ht="15" x14ac:dyDescent="0.25">
      <c r="B397" s="25"/>
      <c r="C397" s="71" t="s">
        <v>76</v>
      </c>
      <c r="D397" s="70"/>
      <c r="E397" s="73">
        <f t="array" ref="E397:E411">MMULT(C357:Q371,E377:E391)</f>
        <v>0.15820157676337654</v>
      </c>
      <c r="F397" s="59" t="s">
        <v>84</v>
      </c>
      <c r="G397" s="44"/>
      <c r="H397" s="23"/>
      <c r="I397" s="66" t="str">
        <f>C408&amp;"="</f>
        <v>U7=</v>
      </c>
      <c r="J397" s="145">
        <f>E408</f>
        <v>-6.5971591672212742E-4</v>
      </c>
      <c r="K397" s="23"/>
      <c r="L397" s="66" t="str">
        <f>C411&amp;"="</f>
        <v>U8=</v>
      </c>
      <c r="M397" s="67">
        <f>E411</f>
        <v>5.8914643576586071E-4</v>
      </c>
    </row>
    <row r="398" spans="2:14" ht="15" x14ac:dyDescent="0.25">
      <c r="B398" s="25"/>
      <c r="C398" s="71" t="s">
        <v>77</v>
      </c>
      <c r="D398" s="70"/>
      <c r="E398" s="73">
        <v>-2.2467563850596596E-2</v>
      </c>
      <c r="F398" s="59" t="s">
        <v>84</v>
      </c>
      <c r="G398" s="44"/>
      <c r="H398" s="23"/>
      <c r="I398" s="23"/>
      <c r="J398" s="44"/>
      <c r="K398" s="23"/>
    </row>
    <row r="399" spans="2:14" ht="15" x14ac:dyDescent="0.25">
      <c r="B399" s="25"/>
      <c r="C399" s="71" t="s">
        <v>142</v>
      </c>
      <c r="D399" s="70"/>
      <c r="E399" s="73">
        <v>-3.4913805582748698E-4</v>
      </c>
      <c r="F399" s="59" t="s">
        <v>85</v>
      </c>
      <c r="G399" s="46"/>
      <c r="H399" s="23"/>
      <c r="I399" s="23"/>
      <c r="J399" s="46"/>
      <c r="K399" s="23"/>
    </row>
    <row r="400" spans="2:14" ht="15" x14ac:dyDescent="0.25">
      <c r="B400" s="25"/>
      <c r="C400" s="71" t="s">
        <v>78</v>
      </c>
      <c r="D400" s="70"/>
      <c r="E400" s="73">
        <v>0.15678727062407147</v>
      </c>
      <c r="F400" s="59" t="s">
        <v>84</v>
      </c>
      <c r="G400" s="46"/>
      <c r="H400" s="34"/>
      <c r="I400" s="23"/>
      <c r="J400" s="51"/>
      <c r="K400" s="23"/>
    </row>
    <row r="401" spans="2:15" ht="15" x14ac:dyDescent="0.25">
      <c r="B401" s="25"/>
      <c r="C401" s="71" t="s">
        <v>79</v>
      </c>
      <c r="D401" s="70"/>
      <c r="E401" s="73">
        <v>-1.8737633692829984E-2</v>
      </c>
      <c r="F401" s="59" t="s">
        <v>84</v>
      </c>
      <c r="G401" s="46"/>
      <c r="H401" s="23"/>
      <c r="I401" s="23"/>
      <c r="J401" s="46"/>
      <c r="K401" s="23"/>
    </row>
    <row r="402" spans="2:15" ht="15.75" thickBot="1" x14ac:dyDescent="0.3">
      <c r="B402" s="25"/>
      <c r="C402" s="71" t="s">
        <v>80</v>
      </c>
      <c r="D402" s="70"/>
      <c r="E402" s="73">
        <v>-4.0530546228981558E-6</v>
      </c>
      <c r="F402" s="59" t="s">
        <v>85</v>
      </c>
      <c r="G402" s="48"/>
      <c r="H402" s="52"/>
      <c r="I402" s="35"/>
      <c r="J402" s="49"/>
      <c r="K402" s="23"/>
    </row>
    <row r="403" spans="2:15" ht="15.75" thickTop="1" x14ac:dyDescent="0.25">
      <c r="B403" s="25"/>
      <c r="C403" s="71" t="s">
        <v>81</v>
      </c>
      <c r="D403" s="70"/>
      <c r="E403" s="73">
        <v>0.15604508817077442</v>
      </c>
      <c r="F403" s="59" t="s">
        <v>84</v>
      </c>
      <c r="G403" s="41"/>
      <c r="H403" s="32"/>
      <c r="I403" s="9"/>
      <c r="J403" s="42"/>
      <c r="K403" s="127"/>
      <c r="L403" s="128"/>
      <c r="M403" s="129"/>
    </row>
    <row r="404" spans="2:15" ht="15.75" x14ac:dyDescent="0.25">
      <c r="B404" s="25"/>
      <c r="C404" s="71" t="s">
        <v>82</v>
      </c>
      <c r="D404" s="72" t="s">
        <v>20</v>
      </c>
      <c r="E404" s="73">
        <v>-4.9411817674426279E-3</v>
      </c>
      <c r="F404" s="59" t="s">
        <v>84</v>
      </c>
      <c r="G404" s="44"/>
      <c r="H404" s="66" t="str">
        <f>C397&amp;"="</f>
        <v>U4x =</v>
      </c>
      <c r="I404" s="146">
        <f>E397</f>
        <v>0.15820157676337654</v>
      </c>
      <c r="J404" s="65"/>
      <c r="K404" s="66" t="str">
        <f>C400&amp;"="</f>
        <v>U5x =</v>
      </c>
      <c r="L404" s="130">
        <f>E400</f>
        <v>0.15678727062407147</v>
      </c>
      <c r="M404" s="65"/>
      <c r="N404" s="66" t="str">
        <f>C403&amp;"="</f>
        <v>U6x =</v>
      </c>
      <c r="O404" s="67">
        <f>E403</f>
        <v>0.15604508817077442</v>
      </c>
    </row>
    <row r="405" spans="2:15" ht="15" x14ac:dyDescent="0.25">
      <c r="B405" s="25"/>
      <c r="C405" s="71" t="s">
        <v>83</v>
      </c>
      <c r="D405" s="70"/>
      <c r="E405" s="73">
        <v>5.9228972634838517E-5</v>
      </c>
      <c r="F405" s="59" t="s">
        <v>85</v>
      </c>
      <c r="G405" s="44"/>
      <c r="H405" s="66" t="str">
        <f>C398&amp;"="</f>
        <v>U4y =</v>
      </c>
      <c r="I405" s="146">
        <f>E398</f>
        <v>-2.2467563850596596E-2</v>
      </c>
      <c r="J405" s="65"/>
      <c r="K405" s="66" t="str">
        <f>C401&amp;"="</f>
        <v>U5y =</v>
      </c>
      <c r="L405" s="130">
        <f>E401</f>
        <v>-1.8737633692829984E-2</v>
      </c>
      <c r="M405" s="65"/>
      <c r="N405" s="66" t="str">
        <f>C404&amp;"="</f>
        <v>U6y =</v>
      </c>
      <c r="O405" s="67">
        <f>E404</f>
        <v>-4.9411817674426279E-3</v>
      </c>
    </row>
    <row r="406" spans="2:15" ht="15" x14ac:dyDescent="0.25">
      <c r="B406" s="25"/>
      <c r="C406" s="71" t="s">
        <v>143</v>
      </c>
      <c r="D406" s="70"/>
      <c r="E406" s="73">
        <v>0.14635270023939603</v>
      </c>
      <c r="F406" s="59" t="s">
        <v>84</v>
      </c>
      <c r="G406" s="44"/>
      <c r="H406" s="66" t="str">
        <f>C399&amp;"="</f>
        <v>U4=</v>
      </c>
      <c r="I406" s="146">
        <f>E399</f>
        <v>-3.4913805582748698E-4</v>
      </c>
      <c r="J406" s="65"/>
      <c r="K406" s="66" t="str">
        <f>C402&amp;"="</f>
        <v>U5 =</v>
      </c>
      <c r="L406" s="130">
        <f>E402</f>
        <v>-4.0530546228981558E-6</v>
      </c>
      <c r="M406" s="65"/>
      <c r="N406" s="66" t="str">
        <f>C405&amp;"="</f>
        <v>U6 =</v>
      </c>
      <c r="O406" s="67">
        <f>E405</f>
        <v>5.9228972634838517E-5</v>
      </c>
    </row>
    <row r="407" spans="2:15" ht="15" x14ac:dyDescent="0.2">
      <c r="B407" s="25"/>
      <c r="C407" s="71" t="s">
        <v>144</v>
      </c>
      <c r="D407" s="70"/>
      <c r="E407" s="73">
        <v>-3.415457642527394E-2</v>
      </c>
      <c r="F407" s="59" t="s">
        <v>84</v>
      </c>
      <c r="G407" s="44"/>
      <c r="H407" s="23"/>
      <c r="I407" s="23"/>
      <c r="J407" s="44"/>
      <c r="K407" s="23"/>
      <c r="M407" s="65"/>
    </row>
    <row r="408" spans="2:15" ht="15" x14ac:dyDescent="0.2">
      <c r="B408" s="25"/>
      <c r="C408" s="71" t="s">
        <v>145</v>
      </c>
      <c r="D408" s="70"/>
      <c r="E408" s="73">
        <v>-6.5971591672212742E-4</v>
      </c>
      <c r="F408" s="59" t="s">
        <v>85</v>
      </c>
      <c r="G408" s="46"/>
      <c r="H408" s="23"/>
      <c r="I408" s="23"/>
      <c r="J408" s="46"/>
      <c r="K408" s="23"/>
      <c r="M408" s="65"/>
    </row>
    <row r="409" spans="2:15" ht="15" x14ac:dyDescent="0.2">
      <c r="B409" s="25"/>
      <c r="C409" s="71" t="s">
        <v>146</v>
      </c>
      <c r="D409" s="70"/>
      <c r="E409" s="73">
        <v>0.14491359469872922</v>
      </c>
      <c r="F409" s="59" t="s">
        <v>84</v>
      </c>
      <c r="G409" s="46"/>
      <c r="H409" s="23"/>
      <c r="I409" s="23"/>
      <c r="J409" s="46"/>
      <c r="K409" s="23"/>
      <c r="M409" s="65"/>
    </row>
    <row r="410" spans="2:15" ht="15" x14ac:dyDescent="0.2">
      <c r="B410" s="25"/>
      <c r="C410" s="71" t="s">
        <v>147</v>
      </c>
      <c r="D410" s="70"/>
      <c r="E410" s="73">
        <v>-2.5965000306421106E-2</v>
      </c>
      <c r="F410" s="59" t="s">
        <v>84</v>
      </c>
      <c r="G410" s="46"/>
      <c r="H410" s="23"/>
      <c r="I410" s="23"/>
      <c r="J410" s="46"/>
      <c r="K410" s="23"/>
      <c r="M410" s="65"/>
    </row>
    <row r="411" spans="2:15" s="23" customFormat="1" ht="15" x14ac:dyDescent="0.25">
      <c r="B411" s="25"/>
      <c r="C411" s="71" t="s">
        <v>148</v>
      </c>
      <c r="D411" s="70"/>
      <c r="E411" s="73">
        <v>5.8914643576586071E-4</v>
      </c>
      <c r="F411" s="59" t="s">
        <v>85</v>
      </c>
      <c r="L411" s="1"/>
    </row>
    <row r="412" spans="2:15" s="23" customFormat="1" x14ac:dyDescent="0.25"/>
    <row r="413" spans="2:15" s="23" customFormat="1" x14ac:dyDescent="0.25"/>
    <row r="414" spans="2:15" ht="15" x14ac:dyDescent="0.25">
      <c r="C414" s="179" t="s">
        <v>123</v>
      </c>
      <c r="D414" s="179"/>
      <c r="E414" s="179"/>
      <c r="F414" s="179"/>
      <c r="G414" s="179"/>
    </row>
    <row r="415" spans="2:15" ht="15" customHeight="1" x14ac:dyDescent="0.25">
      <c r="C415" s="180" t="s">
        <v>158</v>
      </c>
      <c r="D415" s="180"/>
      <c r="E415" s="180"/>
      <c r="F415" s="180"/>
      <c r="G415" s="180"/>
    </row>
    <row r="416" spans="2:15" x14ac:dyDescent="0.25">
      <c r="C416" s="180"/>
      <c r="D416" s="180"/>
      <c r="E416" s="180"/>
      <c r="F416" s="180"/>
      <c r="G416" s="180"/>
    </row>
    <row r="418" spans="2:14" ht="15" x14ac:dyDescent="0.25">
      <c r="C418" s="181" t="s">
        <v>86</v>
      </c>
      <c r="D418" s="181"/>
      <c r="E418" s="181"/>
      <c r="F418" s="181"/>
      <c r="G418" s="181"/>
    </row>
    <row r="420" spans="2:14" ht="15" x14ac:dyDescent="0.25">
      <c r="C420" s="164" t="s">
        <v>87</v>
      </c>
      <c r="D420" s="164"/>
    </row>
    <row r="422" spans="2:14" ht="15" x14ac:dyDescent="0.25">
      <c r="B422" s="30"/>
      <c r="C422" s="77"/>
      <c r="D422" s="30"/>
      <c r="E422" s="78"/>
      <c r="F422" s="79"/>
      <c r="G422" s="79"/>
      <c r="H422" s="79"/>
      <c r="I422" s="79"/>
      <c r="J422" s="79"/>
      <c r="K422" s="30"/>
      <c r="L422" s="77"/>
    </row>
    <row r="423" spans="2:14" ht="15" x14ac:dyDescent="0.25">
      <c r="B423" s="30"/>
      <c r="C423" s="77"/>
      <c r="D423" s="30"/>
      <c r="E423" s="79"/>
      <c r="F423" s="78"/>
      <c r="G423" s="79"/>
      <c r="H423" s="79"/>
      <c r="I423" s="79"/>
      <c r="J423" s="79"/>
      <c r="K423" s="30"/>
      <c r="L423" s="77"/>
    </row>
    <row r="424" spans="2:14" ht="15.75" x14ac:dyDescent="0.25">
      <c r="B424" s="30"/>
      <c r="C424" s="77"/>
      <c r="D424" s="80"/>
      <c r="E424" s="79"/>
      <c r="F424" s="79"/>
      <c r="G424" s="79"/>
      <c r="H424" s="79"/>
      <c r="I424" s="79"/>
      <c r="J424" s="79"/>
      <c r="K424" s="80"/>
      <c r="L424" s="77"/>
    </row>
    <row r="425" spans="2:14" ht="15" x14ac:dyDescent="0.25">
      <c r="B425" s="30"/>
      <c r="C425" s="77"/>
      <c r="D425" s="30"/>
      <c r="E425" s="79"/>
      <c r="F425" s="79"/>
      <c r="G425" s="79"/>
      <c r="H425" s="78"/>
      <c r="I425" s="79"/>
      <c r="J425" s="79"/>
      <c r="K425" s="30"/>
      <c r="L425" s="77"/>
    </row>
    <row r="426" spans="2:14" ht="15" x14ac:dyDescent="0.25">
      <c r="B426" s="30"/>
      <c r="C426" s="77"/>
      <c r="D426" s="30"/>
      <c r="E426" s="79"/>
      <c r="F426" s="79"/>
      <c r="G426" s="79"/>
      <c r="H426" s="79"/>
      <c r="I426" s="78"/>
      <c r="J426" s="79"/>
      <c r="K426" s="30"/>
      <c r="L426" s="77"/>
    </row>
    <row r="427" spans="2:14" ht="15" x14ac:dyDescent="0.25">
      <c r="B427" s="30"/>
      <c r="C427" s="77"/>
      <c r="D427" s="30"/>
      <c r="E427" s="79"/>
      <c r="F427" s="79"/>
      <c r="G427" s="79"/>
      <c r="H427" s="30"/>
      <c r="I427" s="30"/>
      <c r="J427" s="79"/>
      <c r="K427" s="30"/>
      <c r="L427" s="77"/>
    </row>
    <row r="428" spans="2:14" x14ac:dyDescent="0.25">
      <c r="L428" s="23"/>
    </row>
    <row r="430" spans="2:14" ht="16.5" x14ac:dyDescent="0.25">
      <c r="C430" s="75" t="s">
        <v>172</v>
      </c>
      <c r="D430" s="70"/>
      <c r="E430" s="29">
        <f t="shared" ref="E430:J435" si="84">J99</f>
        <v>6.1257422745431001E-17</v>
      </c>
      <c r="F430" s="29">
        <f t="shared" si="84"/>
        <v>1</v>
      </c>
      <c r="G430" s="29">
        <f t="shared" si="84"/>
        <v>0</v>
      </c>
      <c r="H430" s="29">
        <f t="shared" si="84"/>
        <v>0</v>
      </c>
      <c r="I430" s="29">
        <f t="shared" si="84"/>
        <v>0</v>
      </c>
      <c r="J430" s="17">
        <f t="shared" si="84"/>
        <v>0</v>
      </c>
      <c r="K430" s="70"/>
      <c r="L430" s="70">
        <v>0</v>
      </c>
      <c r="M430" s="70"/>
      <c r="N430" s="70">
        <f t="array" ref="N430:N435">MMULT(E430:J435,L430:L435)</f>
        <v>0</v>
      </c>
    </row>
    <row r="431" spans="2:14" ht="16.5" x14ac:dyDescent="0.25">
      <c r="C431" s="75" t="s">
        <v>159</v>
      </c>
      <c r="D431" s="70"/>
      <c r="E431" s="29">
        <f t="shared" si="84"/>
        <v>-1</v>
      </c>
      <c r="F431" s="29">
        <f t="shared" si="84"/>
        <v>6.1257422745431001E-17</v>
      </c>
      <c r="G431" s="29">
        <f t="shared" si="84"/>
        <v>0</v>
      </c>
      <c r="H431" s="29">
        <f t="shared" si="84"/>
        <v>0</v>
      </c>
      <c r="I431" s="29">
        <f t="shared" si="84"/>
        <v>0</v>
      </c>
      <c r="J431" s="17">
        <f t="shared" si="84"/>
        <v>0</v>
      </c>
      <c r="K431" s="70"/>
      <c r="L431" s="70">
        <v>0</v>
      </c>
      <c r="M431" s="70"/>
      <c r="N431" s="70">
        <v>0</v>
      </c>
    </row>
    <row r="432" spans="2:14" ht="16.5" x14ac:dyDescent="0.25">
      <c r="C432" s="75" t="s">
        <v>89</v>
      </c>
      <c r="D432" s="72" t="s">
        <v>20</v>
      </c>
      <c r="E432" s="29">
        <f t="shared" si="84"/>
        <v>0</v>
      </c>
      <c r="F432" s="29">
        <f t="shared" si="84"/>
        <v>0</v>
      </c>
      <c r="G432" s="29">
        <f t="shared" si="84"/>
        <v>1</v>
      </c>
      <c r="H432" s="29">
        <f t="shared" si="84"/>
        <v>0</v>
      </c>
      <c r="I432" s="29">
        <f t="shared" si="84"/>
        <v>0</v>
      </c>
      <c r="J432" s="17">
        <f t="shared" si="84"/>
        <v>0</v>
      </c>
      <c r="K432" s="72" t="s">
        <v>88</v>
      </c>
      <c r="L432" s="70">
        <v>0</v>
      </c>
      <c r="M432" s="72" t="s">
        <v>20</v>
      </c>
      <c r="N432" s="70">
        <v>0</v>
      </c>
    </row>
    <row r="433" spans="3:14" ht="16.5" x14ac:dyDescent="0.25">
      <c r="C433" s="75" t="s">
        <v>160</v>
      </c>
      <c r="D433" s="70"/>
      <c r="E433" s="29">
        <f t="shared" si="84"/>
        <v>0</v>
      </c>
      <c r="F433" s="29">
        <f t="shared" si="84"/>
        <v>0</v>
      </c>
      <c r="G433" s="29">
        <f t="shared" si="84"/>
        <v>0</v>
      </c>
      <c r="H433" s="29">
        <f t="shared" si="84"/>
        <v>6.1257422745431001E-17</v>
      </c>
      <c r="I433" s="29">
        <f t="shared" si="84"/>
        <v>1</v>
      </c>
      <c r="J433" s="17">
        <f t="shared" si="84"/>
        <v>0</v>
      </c>
      <c r="K433" s="70"/>
      <c r="L433" s="76">
        <f>E397</f>
        <v>0.15820157676337654</v>
      </c>
      <c r="M433" s="70"/>
      <c r="N433" s="76">
        <v>-2.2467563850596586E-2</v>
      </c>
    </row>
    <row r="434" spans="3:14" ht="16.5" x14ac:dyDescent="0.25">
      <c r="C434" s="75" t="s">
        <v>161</v>
      </c>
      <c r="D434" s="70"/>
      <c r="E434" s="29">
        <f t="shared" si="84"/>
        <v>0</v>
      </c>
      <c r="F434" s="29">
        <f t="shared" si="84"/>
        <v>0</v>
      </c>
      <c r="G434" s="29">
        <f t="shared" si="84"/>
        <v>0</v>
      </c>
      <c r="H434" s="29">
        <f t="shared" si="84"/>
        <v>-1</v>
      </c>
      <c r="I434" s="29">
        <f t="shared" si="84"/>
        <v>6.1257422745431001E-17</v>
      </c>
      <c r="J434" s="17">
        <f t="shared" si="84"/>
        <v>0</v>
      </c>
      <c r="K434" s="70"/>
      <c r="L434" s="76">
        <f>E398</f>
        <v>-2.2467563850596596E-2</v>
      </c>
      <c r="M434" s="70"/>
      <c r="N434" s="76">
        <v>-0.15820157676337654</v>
      </c>
    </row>
    <row r="435" spans="3:14" ht="16.5" x14ac:dyDescent="0.25">
      <c r="C435" s="75" t="s">
        <v>96</v>
      </c>
      <c r="D435" s="70"/>
      <c r="E435" s="29">
        <f t="shared" si="84"/>
        <v>0</v>
      </c>
      <c r="F435" s="29">
        <f t="shared" si="84"/>
        <v>0</v>
      </c>
      <c r="G435" s="29">
        <f t="shared" si="84"/>
        <v>0</v>
      </c>
      <c r="H435" s="29">
        <f t="shared" si="84"/>
        <v>0</v>
      </c>
      <c r="I435" s="29">
        <f t="shared" si="84"/>
        <v>0</v>
      </c>
      <c r="J435" s="17">
        <f t="shared" si="84"/>
        <v>1</v>
      </c>
      <c r="K435" s="70"/>
      <c r="L435" s="76">
        <f>E399</f>
        <v>-3.4913805582748698E-4</v>
      </c>
      <c r="M435" s="70"/>
      <c r="N435" s="76">
        <v>-3.4913805582748698E-4</v>
      </c>
    </row>
    <row r="437" spans="3:14" ht="15" x14ac:dyDescent="0.25">
      <c r="C437" s="164" t="s">
        <v>91</v>
      </c>
      <c r="D437" s="164"/>
    </row>
    <row r="439" spans="3:14" ht="16.5" x14ac:dyDescent="0.25">
      <c r="C439" s="75" t="s">
        <v>173</v>
      </c>
      <c r="D439" s="70"/>
      <c r="E439" s="29">
        <f t="shared" ref="E439:J444" si="85">J99</f>
        <v>6.1257422745431001E-17</v>
      </c>
      <c r="F439" s="29">
        <f t="shared" si="85"/>
        <v>1</v>
      </c>
      <c r="G439" s="29">
        <f t="shared" si="85"/>
        <v>0</v>
      </c>
      <c r="H439" s="29">
        <f t="shared" si="85"/>
        <v>0</v>
      </c>
      <c r="I439" s="29">
        <f t="shared" si="85"/>
        <v>0</v>
      </c>
      <c r="J439" s="29">
        <f t="shared" si="85"/>
        <v>0</v>
      </c>
      <c r="K439" s="70"/>
      <c r="L439" s="70">
        <v>0</v>
      </c>
      <c r="M439" s="70"/>
      <c r="N439" s="70">
        <f t="array" ref="N439:N444">MMULT(E439:J444,L439:L444)</f>
        <v>0</v>
      </c>
    </row>
    <row r="440" spans="3:14" ht="16.5" x14ac:dyDescent="0.25">
      <c r="C440" s="75" t="s">
        <v>162</v>
      </c>
      <c r="D440" s="70"/>
      <c r="E440" s="29">
        <f t="shared" si="85"/>
        <v>-1</v>
      </c>
      <c r="F440" s="29">
        <f t="shared" si="85"/>
        <v>6.1257422745431001E-17</v>
      </c>
      <c r="G440" s="29">
        <f t="shared" si="85"/>
        <v>0</v>
      </c>
      <c r="H440" s="29">
        <f t="shared" si="85"/>
        <v>0</v>
      </c>
      <c r="I440" s="29">
        <f t="shared" si="85"/>
        <v>0</v>
      </c>
      <c r="J440" s="29">
        <f t="shared" si="85"/>
        <v>0</v>
      </c>
      <c r="K440" s="70"/>
      <c r="L440" s="70">
        <v>0</v>
      </c>
      <c r="M440" s="70"/>
      <c r="N440" s="70">
        <v>0</v>
      </c>
    </row>
    <row r="441" spans="3:14" ht="16.5" x14ac:dyDescent="0.25">
      <c r="C441" s="75" t="s">
        <v>95</v>
      </c>
      <c r="D441" s="72" t="s">
        <v>20</v>
      </c>
      <c r="E441" s="29">
        <f t="shared" si="85"/>
        <v>0</v>
      </c>
      <c r="F441" s="29">
        <f t="shared" si="85"/>
        <v>0</v>
      </c>
      <c r="G441" s="29">
        <f t="shared" si="85"/>
        <v>1</v>
      </c>
      <c r="H441" s="29">
        <f t="shared" si="85"/>
        <v>0</v>
      </c>
      <c r="I441" s="29">
        <f t="shared" si="85"/>
        <v>0</v>
      </c>
      <c r="J441" s="29">
        <f t="shared" si="85"/>
        <v>0</v>
      </c>
      <c r="K441" s="72" t="s">
        <v>88</v>
      </c>
      <c r="L441" s="70">
        <v>0</v>
      </c>
      <c r="M441" s="72" t="s">
        <v>20</v>
      </c>
      <c r="N441" s="70">
        <v>0</v>
      </c>
    </row>
    <row r="442" spans="3:14" ht="16.5" x14ac:dyDescent="0.25">
      <c r="C442" s="75" t="s">
        <v>163</v>
      </c>
      <c r="D442" s="70"/>
      <c r="E442" s="29">
        <f t="shared" si="85"/>
        <v>0</v>
      </c>
      <c r="F442" s="29">
        <f t="shared" si="85"/>
        <v>0</v>
      </c>
      <c r="G442" s="29">
        <f t="shared" si="85"/>
        <v>0</v>
      </c>
      <c r="H442" s="29">
        <f t="shared" si="85"/>
        <v>6.1257422745431001E-17</v>
      </c>
      <c r="I442" s="29">
        <f t="shared" si="85"/>
        <v>1</v>
      </c>
      <c r="J442" s="29">
        <f t="shared" si="85"/>
        <v>0</v>
      </c>
      <c r="K442" s="70"/>
      <c r="L442" s="76">
        <f>E400</f>
        <v>0.15678727062407147</v>
      </c>
      <c r="M442" s="70"/>
      <c r="N442" s="76">
        <v>-1.8737633692829974E-2</v>
      </c>
    </row>
    <row r="443" spans="3:14" ht="16.5" x14ac:dyDescent="0.25">
      <c r="C443" s="75" t="s">
        <v>164</v>
      </c>
      <c r="D443" s="70"/>
      <c r="E443" s="29">
        <f t="shared" si="85"/>
        <v>0</v>
      </c>
      <c r="F443" s="29">
        <f t="shared" si="85"/>
        <v>0</v>
      </c>
      <c r="G443" s="29">
        <f t="shared" si="85"/>
        <v>0</v>
      </c>
      <c r="H443" s="29">
        <f t="shared" si="85"/>
        <v>-1</v>
      </c>
      <c r="I443" s="29">
        <f t="shared" si="85"/>
        <v>6.1257422745431001E-17</v>
      </c>
      <c r="J443" s="29">
        <f t="shared" si="85"/>
        <v>0</v>
      </c>
      <c r="K443" s="70"/>
      <c r="L443" s="76">
        <f>E401</f>
        <v>-1.8737633692829984E-2</v>
      </c>
      <c r="M443" s="70"/>
      <c r="N443" s="76">
        <v>-0.15678727062407147</v>
      </c>
    </row>
    <row r="444" spans="3:14" ht="16.5" x14ac:dyDescent="0.25">
      <c r="C444" s="75" t="s">
        <v>94</v>
      </c>
      <c r="D444" s="70"/>
      <c r="E444" s="29">
        <f t="shared" si="85"/>
        <v>0</v>
      </c>
      <c r="F444" s="29">
        <f t="shared" si="85"/>
        <v>0</v>
      </c>
      <c r="G444" s="29">
        <f t="shared" si="85"/>
        <v>0</v>
      </c>
      <c r="H444" s="29">
        <f t="shared" si="85"/>
        <v>0</v>
      </c>
      <c r="I444" s="29">
        <f t="shared" si="85"/>
        <v>0</v>
      </c>
      <c r="J444" s="29">
        <f t="shared" si="85"/>
        <v>1</v>
      </c>
      <c r="K444" s="70"/>
      <c r="L444" s="76">
        <f>E402</f>
        <v>-4.0530546228981558E-6</v>
      </c>
      <c r="M444" s="70"/>
      <c r="N444" s="76">
        <v>-4.0530546228981558E-6</v>
      </c>
    </row>
    <row r="446" spans="3:14" ht="15" x14ac:dyDescent="0.25">
      <c r="C446" s="164" t="s">
        <v>92</v>
      </c>
      <c r="D446" s="164"/>
      <c r="E446" s="23"/>
      <c r="F446" s="23"/>
      <c r="G446" s="23"/>
      <c r="H446" s="23"/>
      <c r="I446" s="23"/>
      <c r="J446" s="23"/>
      <c r="K446" s="23"/>
      <c r="L446" s="23"/>
      <c r="M446" s="23"/>
      <c r="N446" s="23"/>
    </row>
    <row r="447" spans="3:14" x14ac:dyDescent="0.25">
      <c r="C447" s="23"/>
      <c r="D447" s="23"/>
      <c r="E447" s="23"/>
      <c r="F447" s="23"/>
      <c r="G447" s="23"/>
      <c r="H447" s="23"/>
      <c r="I447" s="23"/>
      <c r="J447" s="23"/>
      <c r="K447" s="23"/>
      <c r="L447" s="23"/>
      <c r="M447" s="23"/>
      <c r="N447" s="23"/>
    </row>
    <row r="448" spans="3:14" ht="16.5" x14ac:dyDescent="0.25">
      <c r="C448" s="75" t="s">
        <v>174</v>
      </c>
      <c r="D448" s="70"/>
      <c r="E448" s="29">
        <f t="shared" ref="E448:J453" si="86">J99</f>
        <v>6.1257422745431001E-17</v>
      </c>
      <c r="F448" s="29">
        <f t="shared" si="86"/>
        <v>1</v>
      </c>
      <c r="G448" s="29">
        <f t="shared" si="86"/>
        <v>0</v>
      </c>
      <c r="H448" s="29">
        <f t="shared" si="86"/>
        <v>0</v>
      </c>
      <c r="I448" s="29">
        <f t="shared" si="86"/>
        <v>0</v>
      </c>
      <c r="J448" s="29">
        <f t="shared" si="86"/>
        <v>0</v>
      </c>
      <c r="K448" s="70"/>
      <c r="L448" s="70">
        <v>0</v>
      </c>
      <c r="M448" s="70"/>
      <c r="N448" s="76">
        <f t="array" ref="N448:N453">MMULT(E448:J453,L448:L453)</f>
        <v>0</v>
      </c>
    </row>
    <row r="449" spans="3:14" ht="16.5" x14ac:dyDescent="0.25">
      <c r="C449" s="75" t="s">
        <v>165</v>
      </c>
      <c r="D449" s="70"/>
      <c r="E449" s="29">
        <f t="shared" si="86"/>
        <v>-1</v>
      </c>
      <c r="F449" s="29">
        <f t="shared" si="86"/>
        <v>6.1257422745431001E-17</v>
      </c>
      <c r="G449" s="29">
        <f t="shared" si="86"/>
        <v>0</v>
      </c>
      <c r="H449" s="29">
        <f t="shared" si="86"/>
        <v>0</v>
      </c>
      <c r="I449" s="29">
        <f t="shared" si="86"/>
        <v>0</v>
      </c>
      <c r="J449" s="29">
        <f t="shared" si="86"/>
        <v>0</v>
      </c>
      <c r="K449" s="70"/>
      <c r="L449" s="70">
        <v>0</v>
      </c>
      <c r="M449" s="70"/>
      <c r="N449" s="76">
        <v>0</v>
      </c>
    </row>
    <row r="450" spans="3:14" ht="16.5" x14ac:dyDescent="0.25">
      <c r="C450" s="75" t="s">
        <v>90</v>
      </c>
      <c r="D450" s="72" t="s">
        <v>20</v>
      </c>
      <c r="E450" s="29">
        <f t="shared" si="86"/>
        <v>0</v>
      </c>
      <c r="F450" s="29">
        <f t="shared" si="86"/>
        <v>0</v>
      </c>
      <c r="G450" s="29">
        <f t="shared" si="86"/>
        <v>1</v>
      </c>
      <c r="H450" s="29">
        <f t="shared" si="86"/>
        <v>0</v>
      </c>
      <c r="I450" s="29">
        <f t="shared" si="86"/>
        <v>0</v>
      </c>
      <c r="J450" s="29">
        <f t="shared" si="86"/>
        <v>0</v>
      </c>
      <c r="K450" s="72" t="s">
        <v>88</v>
      </c>
      <c r="L450" s="70">
        <v>0</v>
      </c>
      <c r="M450" s="72" t="s">
        <v>20</v>
      </c>
      <c r="N450" s="76">
        <v>0</v>
      </c>
    </row>
    <row r="451" spans="3:14" ht="16.5" x14ac:dyDescent="0.25">
      <c r="C451" s="75" t="s">
        <v>166</v>
      </c>
      <c r="D451" s="70"/>
      <c r="E451" s="29">
        <f t="shared" si="86"/>
        <v>0</v>
      </c>
      <c r="F451" s="29">
        <f t="shared" si="86"/>
        <v>0</v>
      </c>
      <c r="G451" s="29">
        <f t="shared" si="86"/>
        <v>0</v>
      </c>
      <c r="H451" s="29">
        <f t="shared" si="86"/>
        <v>6.1257422745431001E-17</v>
      </c>
      <c r="I451" s="29">
        <f t="shared" si="86"/>
        <v>1</v>
      </c>
      <c r="J451" s="29">
        <f t="shared" si="86"/>
        <v>0</v>
      </c>
      <c r="K451" s="70"/>
      <c r="L451" s="76">
        <f>E403</f>
        <v>0.15604508817077442</v>
      </c>
      <c r="M451" s="70"/>
      <c r="N451" s="76">
        <v>-4.9411817674426184E-3</v>
      </c>
    </row>
    <row r="452" spans="3:14" ht="16.5" x14ac:dyDescent="0.25">
      <c r="C452" s="75" t="s">
        <v>167</v>
      </c>
      <c r="D452" s="70"/>
      <c r="E452" s="29">
        <f t="shared" si="86"/>
        <v>0</v>
      </c>
      <c r="F452" s="29">
        <f t="shared" si="86"/>
        <v>0</v>
      </c>
      <c r="G452" s="29">
        <f t="shared" si="86"/>
        <v>0</v>
      </c>
      <c r="H452" s="29">
        <f t="shared" si="86"/>
        <v>-1</v>
      </c>
      <c r="I452" s="29">
        <f t="shared" si="86"/>
        <v>6.1257422745431001E-17</v>
      </c>
      <c r="J452" s="29">
        <f t="shared" si="86"/>
        <v>0</v>
      </c>
      <c r="K452" s="70"/>
      <c r="L452" s="76">
        <f>E404</f>
        <v>-4.9411817674426279E-3</v>
      </c>
      <c r="M452" s="70"/>
      <c r="N452" s="76">
        <v>-0.15604508817077442</v>
      </c>
    </row>
    <row r="453" spans="3:14" ht="16.5" x14ac:dyDescent="0.25">
      <c r="C453" s="75" t="s">
        <v>97</v>
      </c>
      <c r="D453" s="70"/>
      <c r="E453" s="29">
        <f t="shared" si="86"/>
        <v>0</v>
      </c>
      <c r="F453" s="29">
        <f t="shared" si="86"/>
        <v>0</v>
      </c>
      <c r="G453" s="29">
        <f t="shared" si="86"/>
        <v>0</v>
      </c>
      <c r="H453" s="29">
        <f t="shared" si="86"/>
        <v>0</v>
      </c>
      <c r="I453" s="29">
        <f t="shared" si="86"/>
        <v>0</v>
      </c>
      <c r="J453" s="29">
        <f t="shared" si="86"/>
        <v>1</v>
      </c>
      <c r="K453" s="70"/>
      <c r="L453" s="76">
        <f>E405</f>
        <v>5.9228972634838517E-5</v>
      </c>
      <c r="M453" s="70"/>
      <c r="N453" s="76">
        <v>5.9228972634838517E-5</v>
      </c>
    </row>
    <row r="455" spans="3:14" ht="15" x14ac:dyDescent="0.25">
      <c r="C455" s="164" t="s">
        <v>93</v>
      </c>
      <c r="D455" s="164"/>
      <c r="E455" s="23"/>
      <c r="F455" s="23"/>
      <c r="G455" s="23"/>
      <c r="H455" s="23"/>
      <c r="I455" s="23"/>
      <c r="J455" s="23"/>
      <c r="K455" s="23"/>
      <c r="L455" s="23"/>
      <c r="M455" s="23"/>
      <c r="N455" s="23"/>
    </row>
    <row r="456" spans="3:14" x14ac:dyDescent="0.25">
      <c r="C456" s="23"/>
      <c r="D456" s="23"/>
      <c r="E456" s="23"/>
      <c r="F456" s="23"/>
      <c r="G456" s="23"/>
      <c r="H456" s="23"/>
      <c r="I456" s="23"/>
      <c r="J456" s="23"/>
      <c r="K456" s="23"/>
      <c r="L456" s="23"/>
      <c r="M456" s="23"/>
      <c r="N456" s="23"/>
    </row>
    <row r="457" spans="3:14" ht="16.5" x14ac:dyDescent="0.25">
      <c r="C457" s="75" t="s">
        <v>160</v>
      </c>
      <c r="D457" s="70"/>
      <c r="E457" s="29">
        <f t="shared" ref="E457:J462" si="87">J99</f>
        <v>6.1257422745431001E-17</v>
      </c>
      <c r="F457" s="29">
        <f t="shared" si="87"/>
        <v>1</v>
      </c>
      <c r="G457" s="29">
        <f t="shared" si="87"/>
        <v>0</v>
      </c>
      <c r="H457" s="29">
        <f t="shared" si="87"/>
        <v>0</v>
      </c>
      <c r="I457" s="29">
        <f t="shared" si="87"/>
        <v>0</v>
      </c>
      <c r="J457" s="29">
        <f t="shared" si="87"/>
        <v>0</v>
      </c>
      <c r="K457" s="70"/>
      <c r="L457" s="76">
        <f>E397</f>
        <v>0.15820157676337654</v>
      </c>
      <c r="M457" s="70"/>
      <c r="N457" s="76">
        <f t="array" ref="N457:N462">MMULT(E457:J462,L457:L462)</f>
        <v>-2.2467563850596586E-2</v>
      </c>
    </row>
    <row r="458" spans="3:14" ht="16.5" x14ac:dyDescent="0.25">
      <c r="C458" s="75" t="s">
        <v>161</v>
      </c>
      <c r="D458" s="70"/>
      <c r="E458" s="29">
        <f t="shared" si="87"/>
        <v>-1</v>
      </c>
      <c r="F458" s="29">
        <f t="shared" si="87"/>
        <v>6.1257422745431001E-17</v>
      </c>
      <c r="G458" s="29">
        <f t="shared" si="87"/>
        <v>0</v>
      </c>
      <c r="H458" s="29">
        <f t="shared" si="87"/>
        <v>0</v>
      </c>
      <c r="I458" s="29">
        <f t="shared" si="87"/>
        <v>0</v>
      </c>
      <c r="J458" s="29">
        <f t="shared" si="87"/>
        <v>0</v>
      </c>
      <c r="K458" s="70"/>
      <c r="L458" s="76">
        <f t="shared" ref="L458:L459" si="88">E398</f>
        <v>-2.2467563850596596E-2</v>
      </c>
      <c r="M458" s="70"/>
      <c r="N458" s="76">
        <v>-0.15820157676337654</v>
      </c>
    </row>
    <row r="459" spans="3:14" ht="16.5" x14ac:dyDescent="0.25">
      <c r="C459" s="75" t="s">
        <v>96</v>
      </c>
      <c r="D459" s="72" t="s">
        <v>20</v>
      </c>
      <c r="E459" s="29">
        <f t="shared" si="87"/>
        <v>0</v>
      </c>
      <c r="F459" s="29">
        <f t="shared" si="87"/>
        <v>0</v>
      </c>
      <c r="G459" s="29">
        <f t="shared" si="87"/>
        <v>1</v>
      </c>
      <c r="H459" s="29">
        <f t="shared" si="87"/>
        <v>0</v>
      </c>
      <c r="I459" s="29">
        <f t="shared" si="87"/>
        <v>0</v>
      </c>
      <c r="J459" s="29">
        <f t="shared" si="87"/>
        <v>0</v>
      </c>
      <c r="K459" s="72" t="s">
        <v>88</v>
      </c>
      <c r="L459" s="76">
        <f t="shared" si="88"/>
        <v>-3.4913805582748698E-4</v>
      </c>
      <c r="M459" s="72" t="s">
        <v>20</v>
      </c>
      <c r="N459" s="76">
        <v>-3.4913805582748698E-4</v>
      </c>
    </row>
    <row r="460" spans="3:14" ht="16.5" x14ac:dyDescent="0.25">
      <c r="C460" s="75" t="s">
        <v>168</v>
      </c>
      <c r="D460" s="70"/>
      <c r="E460" s="29">
        <f t="shared" si="87"/>
        <v>0</v>
      </c>
      <c r="F460" s="29">
        <f t="shared" si="87"/>
        <v>0</v>
      </c>
      <c r="G460" s="29">
        <f t="shared" si="87"/>
        <v>0</v>
      </c>
      <c r="H460" s="29">
        <f t="shared" si="87"/>
        <v>6.1257422745431001E-17</v>
      </c>
      <c r="I460" s="29">
        <f t="shared" si="87"/>
        <v>1</v>
      </c>
      <c r="J460" s="29">
        <f t="shared" si="87"/>
        <v>0</v>
      </c>
      <c r="K460" s="70"/>
      <c r="L460" s="76">
        <f>E406</f>
        <v>0.14635270023939603</v>
      </c>
      <c r="M460" s="70"/>
      <c r="N460" s="76">
        <v>-3.4154576425273933E-2</v>
      </c>
    </row>
    <row r="461" spans="3:14" ht="16.5" x14ac:dyDescent="0.25">
      <c r="C461" s="75" t="s">
        <v>169</v>
      </c>
      <c r="D461" s="70"/>
      <c r="E461" s="29">
        <f t="shared" si="87"/>
        <v>0</v>
      </c>
      <c r="F461" s="29">
        <f t="shared" si="87"/>
        <v>0</v>
      </c>
      <c r="G461" s="29">
        <f t="shared" si="87"/>
        <v>0</v>
      </c>
      <c r="H461" s="29">
        <f t="shared" si="87"/>
        <v>-1</v>
      </c>
      <c r="I461" s="29">
        <f t="shared" si="87"/>
        <v>6.1257422745431001E-17</v>
      </c>
      <c r="J461" s="29">
        <f t="shared" si="87"/>
        <v>0</v>
      </c>
      <c r="K461" s="70"/>
      <c r="L461" s="76">
        <f>E407</f>
        <v>-3.415457642527394E-2</v>
      </c>
      <c r="M461" s="70"/>
      <c r="N461" s="76">
        <v>-0.14635270023939603</v>
      </c>
    </row>
    <row r="462" spans="3:14" ht="16.5" x14ac:dyDescent="0.25">
      <c r="C462" s="75" t="s">
        <v>149</v>
      </c>
      <c r="D462" s="70"/>
      <c r="E462" s="29">
        <f t="shared" si="87"/>
        <v>0</v>
      </c>
      <c r="F462" s="29">
        <f t="shared" si="87"/>
        <v>0</v>
      </c>
      <c r="G462" s="29">
        <f t="shared" si="87"/>
        <v>0</v>
      </c>
      <c r="H462" s="29">
        <f t="shared" si="87"/>
        <v>0</v>
      </c>
      <c r="I462" s="29">
        <f t="shared" si="87"/>
        <v>0</v>
      </c>
      <c r="J462" s="29">
        <f t="shared" si="87"/>
        <v>1</v>
      </c>
      <c r="K462" s="70"/>
      <c r="L462" s="76">
        <f>E408</f>
        <v>-6.5971591672212742E-4</v>
      </c>
      <c r="M462" s="70"/>
      <c r="N462" s="76">
        <v>-6.5971591672212742E-4</v>
      </c>
    </row>
    <row r="464" spans="3:14" ht="15" x14ac:dyDescent="0.25">
      <c r="C464" s="164" t="s">
        <v>150</v>
      </c>
      <c r="D464" s="164"/>
      <c r="E464" s="23"/>
      <c r="F464" s="23"/>
      <c r="G464" s="23"/>
      <c r="H464" s="23"/>
      <c r="I464" s="23"/>
      <c r="J464" s="23"/>
      <c r="K464" s="23"/>
      <c r="L464" s="23"/>
      <c r="M464" s="23"/>
      <c r="N464" s="23"/>
    </row>
    <row r="465" spans="3:14" x14ac:dyDescent="0.25">
      <c r="C465" s="23"/>
      <c r="D465" s="23"/>
      <c r="E465" s="23"/>
      <c r="F465" s="23"/>
      <c r="G465" s="23"/>
      <c r="H465" s="23"/>
      <c r="I465" s="23"/>
      <c r="J465" s="23"/>
      <c r="K465" s="23"/>
      <c r="L465" s="23"/>
      <c r="M465" s="23"/>
      <c r="N465" s="23"/>
    </row>
    <row r="466" spans="3:14" ht="16.5" x14ac:dyDescent="0.25">
      <c r="C466" s="75" t="s">
        <v>163</v>
      </c>
      <c r="D466" s="70"/>
      <c r="E466" s="29">
        <f>J99</f>
        <v>6.1257422745431001E-17</v>
      </c>
      <c r="F466" s="29">
        <f t="shared" ref="F466:J466" si="89">K99</f>
        <v>1</v>
      </c>
      <c r="G466" s="29">
        <f t="shared" si="89"/>
        <v>0</v>
      </c>
      <c r="H466" s="29">
        <f t="shared" si="89"/>
        <v>0</v>
      </c>
      <c r="I466" s="29">
        <f t="shared" si="89"/>
        <v>0</v>
      </c>
      <c r="J466" s="29">
        <f t="shared" si="89"/>
        <v>0</v>
      </c>
      <c r="K466" s="70"/>
      <c r="L466" s="76">
        <f>E400</f>
        <v>0.15678727062407147</v>
      </c>
      <c r="M466" s="70"/>
      <c r="N466" s="76">
        <f t="array" ref="N466:N471">MMULT(E466:J471,L466:L471)</f>
        <v>-1.8737633692829974E-2</v>
      </c>
    </row>
    <row r="467" spans="3:14" ht="16.5" x14ac:dyDescent="0.25">
      <c r="C467" s="75" t="s">
        <v>164</v>
      </c>
      <c r="D467" s="70"/>
      <c r="E467" s="29">
        <f t="shared" ref="E467:E471" si="90">J100</f>
        <v>-1</v>
      </c>
      <c r="F467" s="29">
        <f t="shared" ref="F467:F471" si="91">K100</f>
        <v>6.1257422745431001E-17</v>
      </c>
      <c r="G467" s="29">
        <f t="shared" ref="G467:G471" si="92">L100</f>
        <v>0</v>
      </c>
      <c r="H467" s="29">
        <f t="shared" ref="H467:H471" si="93">M100</f>
        <v>0</v>
      </c>
      <c r="I467" s="29">
        <f t="shared" ref="I467:I471" si="94">N100</f>
        <v>0</v>
      </c>
      <c r="J467" s="29">
        <f t="shared" ref="J467:J471" si="95">O100</f>
        <v>0</v>
      </c>
      <c r="K467" s="70"/>
      <c r="L467" s="76">
        <f t="shared" ref="L467:L468" si="96">E401</f>
        <v>-1.8737633692829984E-2</v>
      </c>
      <c r="M467" s="70"/>
      <c r="N467" s="76">
        <v>-0.15678727062407147</v>
      </c>
    </row>
    <row r="468" spans="3:14" ht="16.5" x14ac:dyDescent="0.25">
      <c r="C468" s="75" t="s">
        <v>94</v>
      </c>
      <c r="D468" s="72" t="s">
        <v>20</v>
      </c>
      <c r="E468" s="29">
        <f t="shared" si="90"/>
        <v>0</v>
      </c>
      <c r="F468" s="29">
        <f t="shared" si="91"/>
        <v>0</v>
      </c>
      <c r="G468" s="29">
        <f t="shared" si="92"/>
        <v>1</v>
      </c>
      <c r="H468" s="29">
        <f t="shared" si="93"/>
        <v>0</v>
      </c>
      <c r="I468" s="29">
        <f t="shared" si="94"/>
        <v>0</v>
      </c>
      <c r="J468" s="29">
        <f t="shared" si="95"/>
        <v>0</v>
      </c>
      <c r="K468" s="72" t="s">
        <v>88</v>
      </c>
      <c r="L468" s="76">
        <f t="shared" si="96"/>
        <v>-4.0530546228981558E-6</v>
      </c>
      <c r="M468" s="72" t="s">
        <v>20</v>
      </c>
      <c r="N468" s="76">
        <v>-4.0530546228981558E-6</v>
      </c>
    </row>
    <row r="469" spans="3:14" ht="16.5" x14ac:dyDescent="0.25">
      <c r="C469" s="75" t="s">
        <v>175</v>
      </c>
      <c r="D469" s="70"/>
      <c r="E469" s="29">
        <f t="shared" si="90"/>
        <v>0</v>
      </c>
      <c r="F469" s="29">
        <f t="shared" si="91"/>
        <v>0</v>
      </c>
      <c r="G469" s="29">
        <f t="shared" si="92"/>
        <v>0</v>
      </c>
      <c r="H469" s="29">
        <f t="shared" si="93"/>
        <v>6.1257422745431001E-17</v>
      </c>
      <c r="I469" s="29">
        <f t="shared" si="94"/>
        <v>1</v>
      </c>
      <c r="J469" s="29">
        <f t="shared" si="95"/>
        <v>0</v>
      </c>
      <c r="K469" s="70"/>
      <c r="L469" s="76">
        <f>E409</f>
        <v>0.14491359469872922</v>
      </c>
      <c r="M469" s="70"/>
      <c r="N469" s="76">
        <v>-2.5965000306421095E-2</v>
      </c>
    </row>
    <row r="470" spans="3:14" ht="16.5" x14ac:dyDescent="0.25">
      <c r="C470" s="75" t="s">
        <v>170</v>
      </c>
      <c r="D470" s="70"/>
      <c r="E470" s="29">
        <f t="shared" si="90"/>
        <v>0</v>
      </c>
      <c r="F470" s="29">
        <f t="shared" si="91"/>
        <v>0</v>
      </c>
      <c r="G470" s="29">
        <f t="shared" si="92"/>
        <v>0</v>
      </c>
      <c r="H470" s="29">
        <f t="shared" si="93"/>
        <v>-1</v>
      </c>
      <c r="I470" s="29">
        <f t="shared" si="94"/>
        <v>6.1257422745431001E-17</v>
      </c>
      <c r="J470" s="29">
        <f t="shared" si="95"/>
        <v>0</v>
      </c>
      <c r="K470" s="70"/>
      <c r="L470" s="76">
        <f t="shared" ref="L470:L471" si="97">E410</f>
        <v>-2.5965000306421106E-2</v>
      </c>
      <c r="M470" s="70"/>
      <c r="N470" s="76">
        <v>-0.14491359469872922</v>
      </c>
    </row>
    <row r="471" spans="3:14" ht="16.5" x14ac:dyDescent="0.25">
      <c r="C471" s="75" t="s">
        <v>151</v>
      </c>
      <c r="D471" s="70"/>
      <c r="E471" s="29">
        <f t="shared" si="90"/>
        <v>0</v>
      </c>
      <c r="F471" s="29">
        <f t="shared" si="91"/>
        <v>0</v>
      </c>
      <c r="G471" s="29">
        <f t="shared" si="92"/>
        <v>0</v>
      </c>
      <c r="H471" s="29">
        <f t="shared" si="93"/>
        <v>0</v>
      </c>
      <c r="I471" s="29">
        <f t="shared" si="94"/>
        <v>0</v>
      </c>
      <c r="J471" s="29">
        <f t="shared" si="95"/>
        <v>1</v>
      </c>
      <c r="K471" s="70"/>
      <c r="L471" s="76">
        <f t="shared" si="97"/>
        <v>5.8914643576586071E-4</v>
      </c>
      <c r="M471" s="70"/>
      <c r="N471" s="76">
        <v>5.8914643576586071E-4</v>
      </c>
    </row>
    <row r="473" spans="3:14" ht="15" x14ac:dyDescent="0.25">
      <c r="C473" s="164" t="s">
        <v>98</v>
      </c>
      <c r="D473" s="164"/>
      <c r="E473" s="23"/>
      <c r="F473" s="23"/>
      <c r="G473" s="23"/>
      <c r="H473" s="23"/>
      <c r="I473" s="23"/>
      <c r="J473" s="23"/>
      <c r="K473" s="23"/>
      <c r="L473" s="23"/>
      <c r="M473" s="23"/>
      <c r="N473" s="23"/>
    </row>
    <row r="474" spans="3:14" x14ac:dyDescent="0.25">
      <c r="C474" s="23"/>
      <c r="D474" s="23"/>
      <c r="E474" s="23"/>
      <c r="F474" s="23"/>
      <c r="G474" s="23"/>
      <c r="H474" s="23"/>
      <c r="I474" s="23"/>
      <c r="J474" s="23"/>
      <c r="K474" s="23"/>
      <c r="L474" s="23"/>
      <c r="M474" s="23"/>
      <c r="N474" s="23"/>
    </row>
    <row r="475" spans="3:14" ht="16.5" x14ac:dyDescent="0.25">
      <c r="C475" s="75" t="s">
        <v>160</v>
      </c>
      <c r="D475" s="70"/>
      <c r="E475" s="29">
        <f t="shared" ref="E475:J480" si="98">J109</f>
        <v>1</v>
      </c>
      <c r="F475" s="29">
        <f t="shared" si="98"/>
        <v>0</v>
      </c>
      <c r="G475" s="29">
        <f t="shared" si="98"/>
        <v>0</v>
      </c>
      <c r="H475" s="29">
        <f t="shared" si="98"/>
        <v>0</v>
      </c>
      <c r="I475" s="29">
        <f t="shared" si="98"/>
        <v>0</v>
      </c>
      <c r="J475" s="29">
        <f t="shared" si="98"/>
        <v>0</v>
      </c>
      <c r="K475" s="70"/>
      <c r="L475" s="76">
        <f>E397</f>
        <v>0.15820157676337654</v>
      </c>
      <c r="M475" s="70"/>
      <c r="N475" s="76">
        <f t="array" ref="N475:N480">MMULT(E475:J480,L475:L480)</f>
        <v>0.15820157676337654</v>
      </c>
    </row>
    <row r="476" spans="3:14" ht="16.5" x14ac:dyDescent="0.25">
      <c r="C476" s="75" t="s">
        <v>161</v>
      </c>
      <c r="D476" s="70"/>
      <c r="E476" s="29">
        <f t="shared" si="98"/>
        <v>0</v>
      </c>
      <c r="F476" s="29">
        <f t="shared" si="98"/>
        <v>1</v>
      </c>
      <c r="G476" s="29">
        <f t="shared" si="98"/>
        <v>0</v>
      </c>
      <c r="H476" s="29">
        <f t="shared" si="98"/>
        <v>0</v>
      </c>
      <c r="I476" s="29">
        <f t="shared" si="98"/>
        <v>0</v>
      </c>
      <c r="J476" s="29">
        <f t="shared" si="98"/>
        <v>0</v>
      </c>
      <c r="K476" s="70"/>
      <c r="L476" s="76">
        <f t="shared" ref="L476:L477" si="99">E398</f>
        <v>-2.2467563850596596E-2</v>
      </c>
      <c r="M476" s="70"/>
      <c r="N476" s="76">
        <v>-2.2467563850596596E-2</v>
      </c>
    </row>
    <row r="477" spans="3:14" ht="16.5" x14ac:dyDescent="0.25">
      <c r="C477" s="75" t="s">
        <v>96</v>
      </c>
      <c r="D477" s="72" t="s">
        <v>20</v>
      </c>
      <c r="E477" s="29">
        <f t="shared" si="98"/>
        <v>0</v>
      </c>
      <c r="F477" s="29">
        <f t="shared" si="98"/>
        <v>0</v>
      </c>
      <c r="G477" s="29">
        <f t="shared" si="98"/>
        <v>1</v>
      </c>
      <c r="H477" s="29">
        <f t="shared" si="98"/>
        <v>0</v>
      </c>
      <c r="I477" s="29">
        <f t="shared" si="98"/>
        <v>0</v>
      </c>
      <c r="J477" s="29">
        <f t="shared" si="98"/>
        <v>0</v>
      </c>
      <c r="K477" s="72" t="s">
        <v>88</v>
      </c>
      <c r="L477" s="76">
        <f t="shared" si="99"/>
        <v>-3.4913805582748698E-4</v>
      </c>
      <c r="M477" s="72" t="s">
        <v>20</v>
      </c>
      <c r="N477" s="76">
        <v>-3.4913805582748698E-4</v>
      </c>
    </row>
    <row r="478" spans="3:14" ht="16.5" x14ac:dyDescent="0.25">
      <c r="C478" s="75" t="s">
        <v>163</v>
      </c>
      <c r="D478" s="70"/>
      <c r="E478" s="29">
        <f t="shared" si="98"/>
        <v>0</v>
      </c>
      <c r="F478" s="29">
        <f t="shared" si="98"/>
        <v>0</v>
      </c>
      <c r="G478" s="29">
        <f t="shared" si="98"/>
        <v>0</v>
      </c>
      <c r="H478" s="29">
        <f t="shared" si="98"/>
        <v>1</v>
      </c>
      <c r="I478" s="29">
        <f t="shared" si="98"/>
        <v>0</v>
      </c>
      <c r="J478" s="29">
        <f t="shared" si="98"/>
        <v>0</v>
      </c>
      <c r="K478" s="70"/>
      <c r="L478" s="76">
        <f>E400</f>
        <v>0.15678727062407147</v>
      </c>
      <c r="M478" s="70"/>
      <c r="N478" s="76">
        <v>0.15678727062407147</v>
      </c>
    </row>
    <row r="479" spans="3:14" ht="16.5" x14ac:dyDescent="0.25">
      <c r="C479" s="75" t="s">
        <v>164</v>
      </c>
      <c r="D479" s="70"/>
      <c r="E479" s="29">
        <f t="shared" si="98"/>
        <v>0</v>
      </c>
      <c r="F479" s="29">
        <f t="shared" si="98"/>
        <v>0</v>
      </c>
      <c r="G479" s="29">
        <f t="shared" si="98"/>
        <v>0</v>
      </c>
      <c r="H479" s="29">
        <f t="shared" si="98"/>
        <v>0</v>
      </c>
      <c r="I479" s="29">
        <f t="shared" si="98"/>
        <v>1</v>
      </c>
      <c r="J479" s="29">
        <f t="shared" si="98"/>
        <v>0</v>
      </c>
      <c r="K479" s="70"/>
      <c r="L479" s="76">
        <f t="shared" ref="L479:L480" si="100">E401</f>
        <v>-1.8737633692829984E-2</v>
      </c>
      <c r="M479" s="70"/>
      <c r="N479" s="76">
        <v>-1.8737633692829984E-2</v>
      </c>
    </row>
    <row r="480" spans="3:14" ht="16.5" x14ac:dyDescent="0.25">
      <c r="C480" s="75" t="s">
        <v>94</v>
      </c>
      <c r="D480" s="70"/>
      <c r="E480" s="29">
        <f t="shared" si="98"/>
        <v>0</v>
      </c>
      <c r="F480" s="29">
        <f t="shared" si="98"/>
        <v>0</v>
      </c>
      <c r="G480" s="29">
        <f t="shared" si="98"/>
        <v>0</v>
      </c>
      <c r="H480" s="29">
        <f t="shared" si="98"/>
        <v>0</v>
      </c>
      <c r="I480" s="29">
        <f t="shared" si="98"/>
        <v>0</v>
      </c>
      <c r="J480" s="29">
        <f t="shared" si="98"/>
        <v>1</v>
      </c>
      <c r="K480" s="70"/>
      <c r="L480" s="76">
        <f t="shared" si="100"/>
        <v>-4.0530546228981558E-6</v>
      </c>
      <c r="M480" s="70"/>
      <c r="N480" s="76">
        <v>-4.0530546228981558E-6</v>
      </c>
    </row>
    <row r="481" spans="3:14" s="23" customFormat="1" ht="15" x14ac:dyDescent="0.25">
      <c r="C481" s="77"/>
      <c r="D481" s="30"/>
      <c r="E481" s="29"/>
      <c r="F481" s="29"/>
      <c r="G481" s="29"/>
      <c r="H481" s="29"/>
      <c r="I481" s="29"/>
      <c r="J481" s="29"/>
      <c r="K481" s="30"/>
      <c r="L481" s="131"/>
      <c r="M481" s="30"/>
      <c r="N481" s="131"/>
    </row>
    <row r="482" spans="3:14" s="23" customFormat="1" ht="15" x14ac:dyDescent="0.25">
      <c r="C482" s="164" t="s">
        <v>152</v>
      </c>
      <c r="D482" s="164"/>
    </row>
    <row r="483" spans="3:14" s="23" customFormat="1" x14ac:dyDescent="0.25"/>
    <row r="484" spans="3:14" s="23" customFormat="1" ht="16.5" x14ac:dyDescent="0.25">
      <c r="C484" s="75" t="s">
        <v>163</v>
      </c>
      <c r="D484" s="70"/>
      <c r="E484" s="29">
        <f>J109</f>
        <v>1</v>
      </c>
      <c r="F484" s="29">
        <f t="shared" ref="F484:J484" si="101">K109</f>
        <v>0</v>
      </c>
      <c r="G484" s="29">
        <f t="shared" si="101"/>
        <v>0</v>
      </c>
      <c r="H484" s="29">
        <f t="shared" si="101"/>
        <v>0</v>
      </c>
      <c r="I484" s="29">
        <f t="shared" si="101"/>
        <v>0</v>
      </c>
      <c r="J484" s="29">
        <f t="shared" si="101"/>
        <v>0</v>
      </c>
      <c r="K484" s="70"/>
      <c r="L484" s="76">
        <f>E400</f>
        <v>0.15678727062407147</v>
      </c>
      <c r="M484" s="70"/>
      <c r="N484" s="76">
        <f t="array" ref="N484:N489">MMULT(E484:J489,L484:L489)</f>
        <v>0.15678727062407147</v>
      </c>
    </row>
    <row r="485" spans="3:14" s="23" customFormat="1" ht="16.5" x14ac:dyDescent="0.25">
      <c r="C485" s="75" t="s">
        <v>164</v>
      </c>
      <c r="D485" s="70"/>
      <c r="E485" s="29">
        <f t="shared" ref="E485:E489" si="102">J110</f>
        <v>0</v>
      </c>
      <c r="F485" s="29">
        <f t="shared" ref="F485:F489" si="103">K110</f>
        <v>1</v>
      </c>
      <c r="G485" s="29">
        <f t="shared" ref="G485:G489" si="104">L110</f>
        <v>0</v>
      </c>
      <c r="H485" s="29">
        <f t="shared" ref="H485:H489" si="105">M110</f>
        <v>0</v>
      </c>
      <c r="I485" s="29">
        <f t="shared" ref="I485:I489" si="106">N110</f>
        <v>0</v>
      </c>
      <c r="J485" s="29">
        <f t="shared" ref="J485:J489" si="107">O110</f>
        <v>0</v>
      </c>
      <c r="K485" s="70"/>
      <c r="L485" s="76">
        <f t="shared" ref="L485:L486" si="108">E401</f>
        <v>-1.8737633692829984E-2</v>
      </c>
      <c r="M485" s="70"/>
      <c r="N485" s="76">
        <v>-1.8737633692829984E-2</v>
      </c>
    </row>
    <row r="486" spans="3:14" s="23" customFormat="1" ht="16.5" x14ac:dyDescent="0.25">
      <c r="C486" s="75" t="s">
        <v>94</v>
      </c>
      <c r="D486" s="72" t="s">
        <v>20</v>
      </c>
      <c r="E486" s="29">
        <f t="shared" si="102"/>
        <v>0</v>
      </c>
      <c r="F486" s="29">
        <f t="shared" si="103"/>
        <v>0</v>
      </c>
      <c r="G486" s="29">
        <f t="shared" si="104"/>
        <v>1</v>
      </c>
      <c r="H486" s="29">
        <f t="shared" si="105"/>
        <v>0</v>
      </c>
      <c r="I486" s="29">
        <f t="shared" si="106"/>
        <v>0</v>
      </c>
      <c r="J486" s="29">
        <f t="shared" si="107"/>
        <v>0</v>
      </c>
      <c r="K486" s="72" t="s">
        <v>88</v>
      </c>
      <c r="L486" s="76">
        <f t="shared" si="108"/>
        <v>-4.0530546228981558E-6</v>
      </c>
      <c r="M486" s="72" t="s">
        <v>20</v>
      </c>
      <c r="N486" s="76">
        <v>-4.0530546228981558E-6</v>
      </c>
    </row>
    <row r="487" spans="3:14" s="23" customFormat="1" ht="16.5" x14ac:dyDescent="0.25">
      <c r="C487" s="75" t="s">
        <v>171</v>
      </c>
      <c r="D487" s="70"/>
      <c r="E487" s="29">
        <f t="shared" si="102"/>
        <v>0</v>
      </c>
      <c r="F487" s="29">
        <f t="shared" si="103"/>
        <v>0</v>
      </c>
      <c r="G487" s="29">
        <f t="shared" si="104"/>
        <v>0</v>
      </c>
      <c r="H487" s="29">
        <f t="shared" si="105"/>
        <v>1</v>
      </c>
      <c r="I487" s="29">
        <f t="shared" si="106"/>
        <v>0</v>
      </c>
      <c r="J487" s="29">
        <f t="shared" si="107"/>
        <v>0</v>
      </c>
      <c r="K487" s="70"/>
      <c r="L487" s="76">
        <f>E403</f>
        <v>0.15604508817077442</v>
      </c>
      <c r="M487" s="70"/>
      <c r="N487" s="76">
        <v>0.15604508817077442</v>
      </c>
    </row>
    <row r="488" spans="3:14" s="23" customFormat="1" ht="16.5" x14ac:dyDescent="0.25">
      <c r="C488" s="75" t="s">
        <v>167</v>
      </c>
      <c r="D488" s="70"/>
      <c r="E488" s="29">
        <f t="shared" si="102"/>
        <v>0</v>
      </c>
      <c r="F488" s="29">
        <f t="shared" si="103"/>
        <v>0</v>
      </c>
      <c r="G488" s="29">
        <f t="shared" si="104"/>
        <v>0</v>
      </c>
      <c r="H488" s="29">
        <f t="shared" si="105"/>
        <v>0</v>
      </c>
      <c r="I488" s="29">
        <f t="shared" si="106"/>
        <v>1</v>
      </c>
      <c r="J488" s="29">
        <f t="shared" si="107"/>
        <v>0</v>
      </c>
      <c r="K488" s="70"/>
      <c r="L488" s="76">
        <f t="shared" ref="L488:L489" si="109">E404</f>
        <v>-4.9411817674426279E-3</v>
      </c>
      <c r="M488" s="70"/>
      <c r="N488" s="76">
        <v>-4.9411817674426279E-3</v>
      </c>
    </row>
    <row r="489" spans="3:14" s="23" customFormat="1" ht="16.5" x14ac:dyDescent="0.25">
      <c r="C489" s="75" t="s">
        <v>97</v>
      </c>
      <c r="D489" s="70"/>
      <c r="E489" s="29">
        <f t="shared" si="102"/>
        <v>0</v>
      </c>
      <c r="F489" s="29">
        <f t="shared" si="103"/>
        <v>0</v>
      </c>
      <c r="G489" s="29">
        <f t="shared" si="104"/>
        <v>0</v>
      </c>
      <c r="H489" s="29">
        <f t="shared" si="105"/>
        <v>0</v>
      </c>
      <c r="I489" s="29">
        <f t="shared" si="106"/>
        <v>0</v>
      </c>
      <c r="J489" s="29">
        <f t="shared" si="107"/>
        <v>1</v>
      </c>
      <c r="K489" s="70"/>
      <c r="L489" s="76">
        <f t="shared" si="109"/>
        <v>5.9228972634838517E-5</v>
      </c>
      <c r="M489" s="70"/>
      <c r="N489" s="76">
        <v>5.9228972634838517E-5</v>
      </c>
    </row>
    <row r="490" spans="3:14" s="23" customFormat="1" ht="15" x14ac:dyDescent="0.25">
      <c r="C490" s="77"/>
      <c r="D490" s="30"/>
      <c r="E490" s="29"/>
      <c r="F490" s="29"/>
      <c r="G490" s="29"/>
      <c r="H490" s="29"/>
      <c r="I490" s="29"/>
      <c r="J490" s="29"/>
      <c r="K490" s="30"/>
      <c r="L490" s="131"/>
      <c r="M490" s="30"/>
      <c r="N490" s="131"/>
    </row>
    <row r="491" spans="3:14" s="23" customFormat="1" ht="15" x14ac:dyDescent="0.25">
      <c r="C491" s="164" t="s">
        <v>157</v>
      </c>
      <c r="D491" s="164"/>
    </row>
    <row r="492" spans="3:14" s="23" customFormat="1" x14ac:dyDescent="0.25"/>
    <row r="493" spans="3:14" s="23" customFormat="1" ht="16.5" x14ac:dyDescent="0.25">
      <c r="C493" s="75" t="s">
        <v>168</v>
      </c>
      <c r="D493" s="70"/>
      <c r="E493" s="29">
        <f>J109</f>
        <v>1</v>
      </c>
      <c r="F493" s="29">
        <f t="shared" ref="F493:J493" si="110">K109</f>
        <v>0</v>
      </c>
      <c r="G493" s="29">
        <f t="shared" si="110"/>
        <v>0</v>
      </c>
      <c r="H493" s="29">
        <f t="shared" si="110"/>
        <v>0</v>
      </c>
      <c r="I493" s="29">
        <f t="shared" si="110"/>
        <v>0</v>
      </c>
      <c r="J493" s="29">
        <f t="shared" si="110"/>
        <v>0</v>
      </c>
      <c r="K493" s="70"/>
      <c r="L493" s="76">
        <f>E406</f>
        <v>0.14635270023939603</v>
      </c>
      <c r="M493" s="70"/>
      <c r="N493" s="76">
        <f t="array" ref="N493:N498">MMULT(E493:J498,L493:L498)</f>
        <v>0.14635270023939603</v>
      </c>
    </row>
    <row r="494" spans="3:14" s="23" customFormat="1" ht="16.5" x14ac:dyDescent="0.25">
      <c r="C494" s="75" t="s">
        <v>169</v>
      </c>
      <c r="D494" s="70"/>
      <c r="E494" s="29">
        <f t="shared" ref="E494:E498" si="111">J110</f>
        <v>0</v>
      </c>
      <c r="F494" s="29">
        <f t="shared" ref="F494:F498" si="112">K110</f>
        <v>1</v>
      </c>
      <c r="G494" s="29">
        <f t="shared" ref="G494:G498" si="113">L110</f>
        <v>0</v>
      </c>
      <c r="H494" s="29">
        <f t="shared" ref="H494:H498" si="114">M110</f>
        <v>0</v>
      </c>
      <c r="I494" s="29">
        <f t="shared" ref="I494:I498" si="115">N110</f>
        <v>0</v>
      </c>
      <c r="J494" s="29">
        <f t="shared" ref="J494:J498" si="116">O110</f>
        <v>0</v>
      </c>
      <c r="K494" s="70"/>
      <c r="L494" s="76">
        <f t="shared" ref="L494:L495" si="117">E407</f>
        <v>-3.415457642527394E-2</v>
      </c>
      <c r="M494" s="70"/>
      <c r="N494" s="76">
        <v>-3.415457642527394E-2</v>
      </c>
    </row>
    <row r="495" spans="3:14" s="23" customFormat="1" ht="16.5" x14ac:dyDescent="0.25">
      <c r="C495" s="75" t="s">
        <v>149</v>
      </c>
      <c r="D495" s="72" t="s">
        <v>20</v>
      </c>
      <c r="E495" s="29">
        <f t="shared" si="111"/>
        <v>0</v>
      </c>
      <c r="F495" s="29">
        <f t="shared" si="112"/>
        <v>0</v>
      </c>
      <c r="G495" s="29">
        <f t="shared" si="113"/>
        <v>1</v>
      </c>
      <c r="H495" s="29">
        <f t="shared" si="114"/>
        <v>0</v>
      </c>
      <c r="I495" s="29">
        <f t="shared" si="115"/>
        <v>0</v>
      </c>
      <c r="J495" s="29">
        <f t="shared" si="116"/>
        <v>0</v>
      </c>
      <c r="K495" s="72" t="s">
        <v>88</v>
      </c>
      <c r="L495" s="76">
        <f t="shared" si="117"/>
        <v>-6.5971591672212742E-4</v>
      </c>
      <c r="M495" s="72" t="s">
        <v>20</v>
      </c>
      <c r="N495" s="76">
        <v>-6.5971591672212742E-4</v>
      </c>
    </row>
    <row r="496" spans="3:14" s="23" customFormat="1" ht="16.5" x14ac:dyDescent="0.25">
      <c r="C496" s="75" t="s">
        <v>175</v>
      </c>
      <c r="D496" s="70"/>
      <c r="E496" s="29">
        <f t="shared" si="111"/>
        <v>0</v>
      </c>
      <c r="F496" s="29">
        <f t="shared" si="112"/>
        <v>0</v>
      </c>
      <c r="G496" s="29">
        <f t="shared" si="113"/>
        <v>0</v>
      </c>
      <c r="H496" s="29">
        <f t="shared" si="114"/>
        <v>1</v>
      </c>
      <c r="I496" s="29">
        <f t="shared" si="115"/>
        <v>0</v>
      </c>
      <c r="J496" s="29">
        <f t="shared" si="116"/>
        <v>0</v>
      </c>
      <c r="K496" s="70"/>
      <c r="L496" s="76">
        <f>E409</f>
        <v>0.14491359469872922</v>
      </c>
      <c r="M496" s="70"/>
      <c r="N496" s="76">
        <v>0.14491359469872922</v>
      </c>
    </row>
    <row r="497" spans="2:16" s="23" customFormat="1" ht="16.5" x14ac:dyDescent="0.25">
      <c r="C497" s="75" t="s">
        <v>170</v>
      </c>
      <c r="D497" s="70"/>
      <c r="E497" s="29">
        <f t="shared" si="111"/>
        <v>0</v>
      </c>
      <c r="F497" s="29">
        <f t="shared" si="112"/>
        <v>0</v>
      </c>
      <c r="G497" s="29">
        <f t="shared" si="113"/>
        <v>0</v>
      </c>
      <c r="H497" s="29">
        <f t="shared" si="114"/>
        <v>0</v>
      </c>
      <c r="I497" s="29">
        <f t="shared" si="115"/>
        <v>1</v>
      </c>
      <c r="J497" s="29">
        <f t="shared" si="116"/>
        <v>0</v>
      </c>
      <c r="K497" s="70"/>
      <c r="L497" s="76">
        <f t="shared" ref="L497:L498" si="118">E410</f>
        <v>-2.5965000306421106E-2</v>
      </c>
      <c r="M497" s="70"/>
      <c r="N497" s="76">
        <v>-2.5965000306421106E-2</v>
      </c>
    </row>
    <row r="498" spans="2:16" s="23" customFormat="1" ht="16.5" x14ac:dyDescent="0.25">
      <c r="C498" s="75" t="s">
        <v>151</v>
      </c>
      <c r="D498" s="70"/>
      <c r="E498" s="29">
        <f t="shared" si="111"/>
        <v>0</v>
      </c>
      <c r="F498" s="29">
        <f t="shared" si="112"/>
        <v>0</v>
      </c>
      <c r="G498" s="29">
        <f t="shared" si="113"/>
        <v>0</v>
      </c>
      <c r="H498" s="29">
        <f t="shared" si="114"/>
        <v>0</v>
      </c>
      <c r="I498" s="29">
        <f t="shared" si="115"/>
        <v>0</v>
      </c>
      <c r="J498" s="29">
        <f t="shared" si="116"/>
        <v>1</v>
      </c>
      <c r="K498" s="70"/>
      <c r="L498" s="76">
        <f t="shared" si="118"/>
        <v>5.8914643576586071E-4</v>
      </c>
      <c r="M498" s="70"/>
      <c r="N498" s="76">
        <v>5.8914643576586071E-4</v>
      </c>
    </row>
    <row r="501" spans="2:16" ht="15" x14ac:dyDescent="0.25">
      <c r="C501" s="179" t="s">
        <v>124</v>
      </c>
      <c r="D501" s="179"/>
      <c r="E501" s="179"/>
      <c r="F501" s="179"/>
      <c r="G501" s="179"/>
    </row>
    <row r="502" spans="2:16" ht="14.25" customHeight="1" x14ac:dyDescent="0.25">
      <c r="C502" s="180" t="s">
        <v>99</v>
      </c>
      <c r="D502" s="180"/>
      <c r="E502" s="180"/>
      <c r="F502" s="180"/>
      <c r="G502" s="180"/>
      <c r="H502" s="180"/>
    </row>
    <row r="503" spans="2:16" ht="14.25" customHeight="1" x14ac:dyDescent="0.25">
      <c r="C503" s="180"/>
      <c r="D503" s="180"/>
      <c r="E503" s="180"/>
      <c r="F503" s="180"/>
      <c r="G503" s="180"/>
      <c r="H503" s="180"/>
    </row>
    <row r="507" spans="2:16" s="23" customFormat="1" ht="15" x14ac:dyDescent="0.25">
      <c r="C507" s="164" t="s">
        <v>87</v>
      </c>
      <c r="D507" s="164"/>
    </row>
    <row r="508" spans="2:16" s="23" customFormat="1" x14ac:dyDescent="0.25"/>
    <row r="509" spans="2:16" ht="15" x14ac:dyDescent="0.25">
      <c r="B509" s="25"/>
      <c r="C509" s="70" t="s">
        <v>100</v>
      </c>
      <c r="D509" s="70"/>
      <c r="E509" s="81">
        <f t="array" ref="E509:E514">MMULT(C140:H145,N430:N435)</f>
        <v>12558.314532653812</v>
      </c>
      <c r="F509" s="70"/>
      <c r="G509" s="70">
        <v>0</v>
      </c>
      <c r="I509" s="70" t="str">
        <f>C509</f>
        <v>N1</v>
      </c>
      <c r="J509" s="70"/>
      <c r="K509" s="81">
        <f>E509-G509</f>
        <v>12558.314532653812</v>
      </c>
      <c r="L509" s="1" t="s">
        <v>24</v>
      </c>
      <c r="N509" s="83">
        <f>K509/1000</f>
        <v>12.558314532653812</v>
      </c>
      <c r="O509" s="57" t="s">
        <v>107</v>
      </c>
    </row>
    <row r="510" spans="2:16" ht="15" x14ac:dyDescent="0.25">
      <c r="B510" s="25"/>
      <c r="C510" s="70" t="s">
        <v>101</v>
      </c>
      <c r="D510" s="70"/>
      <c r="E510" s="81">
        <v>398.76022501633099</v>
      </c>
      <c r="F510" s="70"/>
      <c r="G510" s="70">
        <v>0</v>
      </c>
      <c r="I510" s="70" t="str">
        <f t="shared" ref="I510:I514" si="119">C510</f>
        <v>V1</v>
      </c>
      <c r="J510" s="70"/>
      <c r="K510" s="81">
        <f t="shared" ref="K510:K514" si="120">E510-G510</f>
        <v>398.76022501633099</v>
      </c>
      <c r="L510" s="1" t="s">
        <v>24</v>
      </c>
      <c r="N510" s="83">
        <f t="shared" ref="N510:N513" si="121">K510/1000</f>
        <v>0.39876022501633102</v>
      </c>
      <c r="O510" s="57" t="s">
        <v>107</v>
      </c>
    </row>
    <row r="511" spans="2:16" ht="15.75" x14ac:dyDescent="0.25">
      <c r="B511" s="25"/>
      <c r="C511" s="70" t="s">
        <v>102</v>
      </c>
      <c r="D511" s="72" t="s">
        <v>20</v>
      </c>
      <c r="E511" s="81">
        <v>84419.424355632436</v>
      </c>
      <c r="F511" s="72" t="s">
        <v>105</v>
      </c>
      <c r="G511" s="70">
        <v>0</v>
      </c>
      <c r="H511" s="82" t="s">
        <v>20</v>
      </c>
      <c r="I511" s="70" t="str">
        <f t="shared" si="119"/>
        <v>M1</v>
      </c>
      <c r="J511" s="72" t="s">
        <v>20</v>
      </c>
      <c r="K511" s="81">
        <f t="shared" si="120"/>
        <v>84419.424355632436</v>
      </c>
      <c r="L511" s="1" t="s">
        <v>106</v>
      </c>
      <c r="M511" s="80" t="s">
        <v>20</v>
      </c>
      <c r="N511" s="83">
        <f>K511/100000</f>
        <v>0.84419424355632433</v>
      </c>
      <c r="O511" s="57" t="s">
        <v>108</v>
      </c>
      <c r="P511" s="83"/>
    </row>
    <row r="512" spans="2:16" ht="15" x14ac:dyDescent="0.25">
      <c r="B512" s="25"/>
      <c r="C512" s="70" t="s">
        <v>112</v>
      </c>
      <c r="D512" s="70"/>
      <c r="E512" s="81">
        <v>-12558.314532653812</v>
      </c>
      <c r="F512" s="70"/>
      <c r="G512" s="70">
        <v>0</v>
      </c>
      <c r="I512" s="70" t="str">
        <f t="shared" si="119"/>
        <v>N4</v>
      </c>
      <c r="J512" s="70"/>
      <c r="K512" s="81">
        <f t="shared" si="120"/>
        <v>-12558.314532653812</v>
      </c>
      <c r="L512" s="23" t="s">
        <v>24</v>
      </c>
      <c r="N512" s="83">
        <f t="shared" si="121"/>
        <v>-12.558314532653812</v>
      </c>
      <c r="O512" s="57" t="s">
        <v>107</v>
      </c>
    </row>
    <row r="513" spans="2:15" ht="15" x14ac:dyDescent="0.25">
      <c r="B513" s="25"/>
      <c r="C513" s="70" t="s">
        <v>113</v>
      </c>
      <c r="D513" s="70"/>
      <c r="E513" s="81">
        <v>-398.76022501633099</v>
      </c>
      <c r="F513" s="70"/>
      <c r="G513" s="70">
        <v>0</v>
      </c>
      <c r="I513" s="70" t="str">
        <f t="shared" si="119"/>
        <v>V4</v>
      </c>
      <c r="J513" s="70"/>
      <c r="K513" s="81">
        <f t="shared" si="120"/>
        <v>-398.76022501633099</v>
      </c>
      <c r="L513" s="23" t="s">
        <v>24</v>
      </c>
      <c r="N513" s="83">
        <f t="shared" si="121"/>
        <v>-0.39876022501633102</v>
      </c>
      <c r="O513" s="57" t="s">
        <v>107</v>
      </c>
    </row>
    <row r="514" spans="2:15" ht="15" x14ac:dyDescent="0.25">
      <c r="B514" s="25"/>
      <c r="C514" s="70" t="s">
        <v>16</v>
      </c>
      <c r="D514" s="70"/>
      <c r="E514" s="81">
        <v>55146.654400083367</v>
      </c>
      <c r="F514" s="70"/>
      <c r="G514" s="70">
        <v>0</v>
      </c>
      <c r="I514" s="70" t="str">
        <f t="shared" si="119"/>
        <v>M4</v>
      </c>
      <c r="J514" s="70"/>
      <c r="K514" s="81">
        <f t="shared" si="120"/>
        <v>55146.654400083367</v>
      </c>
      <c r="L514" s="23" t="s">
        <v>106</v>
      </c>
      <c r="N514" s="83">
        <f>K514/100000</f>
        <v>0.55146654400083372</v>
      </c>
      <c r="O514" s="57" t="s">
        <v>108</v>
      </c>
    </row>
    <row r="516" spans="2:15" ht="15" x14ac:dyDescent="0.25">
      <c r="C516" s="164" t="s">
        <v>91</v>
      </c>
      <c r="D516" s="164"/>
      <c r="E516" s="23"/>
      <c r="F516" s="23"/>
      <c r="G516" s="23"/>
      <c r="H516" s="23"/>
      <c r="I516" s="23"/>
      <c r="J516" s="23"/>
      <c r="K516" s="23"/>
      <c r="L516" s="23"/>
      <c r="M516" s="23"/>
      <c r="N516" s="23"/>
      <c r="O516" s="23"/>
    </row>
    <row r="517" spans="2:15" x14ac:dyDescent="0.25">
      <c r="C517" s="23"/>
      <c r="D517" s="23"/>
      <c r="E517" s="23"/>
      <c r="F517" s="23"/>
      <c r="G517" s="23"/>
      <c r="H517" s="23"/>
      <c r="I517" s="23"/>
      <c r="J517" s="23"/>
      <c r="K517" s="23"/>
      <c r="L517" s="23"/>
      <c r="M517" s="23"/>
      <c r="N517" s="23"/>
      <c r="O517" s="23"/>
    </row>
    <row r="518" spans="2:15" ht="15" x14ac:dyDescent="0.25">
      <c r="C518" s="70" t="s">
        <v>109</v>
      </c>
      <c r="D518" s="70"/>
      <c r="E518" s="81">
        <f t="array" ref="E518:E523">MMULT(C155:H160,N439:N444)</f>
        <v>18619.481771992592</v>
      </c>
      <c r="F518" s="70"/>
      <c r="G518" s="70">
        <v>0</v>
      </c>
      <c r="H518" s="23"/>
      <c r="I518" s="70" t="str">
        <f>C518</f>
        <v>N2</v>
      </c>
      <c r="J518" s="70"/>
      <c r="K518" s="81">
        <f>E518-G518</f>
        <v>18619.481771992592</v>
      </c>
      <c r="L518" s="23" t="s">
        <v>24</v>
      </c>
      <c r="M518" s="23"/>
      <c r="N518" s="83">
        <f>K518/1000</f>
        <v>18.619481771992593</v>
      </c>
      <c r="O518" s="57" t="s">
        <v>107</v>
      </c>
    </row>
    <row r="519" spans="2:15" ht="15" x14ac:dyDescent="0.25">
      <c r="C519" s="70" t="s">
        <v>110</v>
      </c>
      <c r="D519" s="70"/>
      <c r="E519" s="81">
        <v>2025.7152204698662</v>
      </c>
      <c r="F519" s="70"/>
      <c r="G519" s="70">
        <v>0</v>
      </c>
      <c r="H519" s="23"/>
      <c r="I519" s="70" t="str">
        <f t="shared" ref="I519:I523" si="122">C519</f>
        <v>V2</v>
      </c>
      <c r="J519" s="70"/>
      <c r="K519" s="81">
        <f t="shared" ref="K519:K523" si="123">E519-G519</f>
        <v>2025.7152204698662</v>
      </c>
      <c r="L519" s="23" t="s">
        <v>24</v>
      </c>
      <c r="M519" s="23"/>
      <c r="N519" s="83">
        <f t="shared" ref="N519" si="124">K519/1000</f>
        <v>2.0257152204698663</v>
      </c>
      <c r="O519" s="57" t="s">
        <v>107</v>
      </c>
    </row>
    <row r="520" spans="2:15" ht="15.75" x14ac:dyDescent="0.25">
      <c r="C520" s="70" t="s">
        <v>111</v>
      </c>
      <c r="D520" s="72" t="s">
        <v>20</v>
      </c>
      <c r="E520" s="81">
        <v>355037.16327606252</v>
      </c>
      <c r="F520" s="72" t="s">
        <v>105</v>
      </c>
      <c r="G520" s="70">
        <v>0</v>
      </c>
      <c r="H520" s="82" t="s">
        <v>20</v>
      </c>
      <c r="I520" s="70" t="str">
        <f t="shared" si="122"/>
        <v>M2</v>
      </c>
      <c r="J520" s="72" t="s">
        <v>20</v>
      </c>
      <c r="K520" s="81">
        <f t="shared" si="123"/>
        <v>355037.16327606252</v>
      </c>
      <c r="L520" s="23" t="s">
        <v>106</v>
      </c>
      <c r="M520" s="80" t="s">
        <v>20</v>
      </c>
      <c r="N520" s="83">
        <f>K520/100000</f>
        <v>3.5503716327606254</v>
      </c>
      <c r="O520" s="57" t="s">
        <v>108</v>
      </c>
    </row>
    <row r="521" spans="2:15" ht="15" x14ac:dyDescent="0.25">
      <c r="C521" s="70" t="s">
        <v>114</v>
      </c>
      <c r="D521" s="70"/>
      <c r="E521" s="81">
        <v>-18619.481771992592</v>
      </c>
      <c r="F521" s="70"/>
      <c r="G521" s="70">
        <v>0</v>
      </c>
      <c r="H521" s="23"/>
      <c r="I521" s="70" t="str">
        <f t="shared" si="122"/>
        <v>N5</v>
      </c>
      <c r="J521" s="70"/>
      <c r="K521" s="81">
        <f t="shared" si="123"/>
        <v>-18619.481771992592</v>
      </c>
      <c r="L521" s="23" t="s">
        <v>24</v>
      </c>
      <c r="M521" s="23"/>
      <c r="N521" s="83">
        <f t="shared" ref="N521:N522" si="125">K521/1000</f>
        <v>-18.619481771992593</v>
      </c>
      <c r="O521" s="57" t="s">
        <v>107</v>
      </c>
    </row>
    <row r="522" spans="2:15" ht="15" x14ac:dyDescent="0.25">
      <c r="C522" s="70" t="s">
        <v>115</v>
      </c>
      <c r="D522" s="70"/>
      <c r="E522" s="81">
        <v>-2025.7152204698662</v>
      </c>
      <c r="F522" s="70"/>
      <c r="G522" s="70">
        <v>0</v>
      </c>
      <c r="H522" s="23"/>
      <c r="I522" s="70" t="str">
        <f t="shared" si="122"/>
        <v>V5</v>
      </c>
      <c r="J522" s="70"/>
      <c r="K522" s="81">
        <f t="shared" si="123"/>
        <v>-2025.7152204698662</v>
      </c>
      <c r="L522" s="23" t="s">
        <v>24</v>
      </c>
      <c r="M522" s="23"/>
      <c r="N522" s="83">
        <f t="shared" si="125"/>
        <v>-2.0257152204698663</v>
      </c>
      <c r="O522" s="57" t="s">
        <v>107</v>
      </c>
    </row>
    <row r="523" spans="2:15" ht="15" x14ac:dyDescent="0.25">
      <c r="C523" s="70" t="s">
        <v>19</v>
      </c>
      <c r="D523" s="70"/>
      <c r="E523" s="81">
        <v>353963.16388839076</v>
      </c>
      <c r="F523" s="70"/>
      <c r="G523" s="70">
        <v>0</v>
      </c>
      <c r="H523" s="23"/>
      <c r="I523" s="70" t="str">
        <f t="shared" si="122"/>
        <v>M5</v>
      </c>
      <c r="J523" s="70"/>
      <c r="K523" s="81">
        <f t="shared" si="123"/>
        <v>353963.16388839076</v>
      </c>
      <c r="L523" s="23" t="s">
        <v>106</v>
      </c>
      <c r="M523" s="23"/>
      <c r="N523" s="83">
        <f>K523/100000</f>
        <v>3.5396316388839075</v>
      </c>
      <c r="O523" s="57" t="s">
        <v>108</v>
      </c>
    </row>
    <row r="525" spans="2:15" ht="15" x14ac:dyDescent="0.25">
      <c r="C525" s="164" t="s">
        <v>92</v>
      </c>
      <c r="D525" s="164"/>
      <c r="E525" s="23"/>
      <c r="F525" s="23"/>
      <c r="G525" s="23"/>
      <c r="H525" s="23"/>
      <c r="I525" s="23"/>
      <c r="J525" s="23"/>
      <c r="K525" s="23"/>
      <c r="L525" s="23"/>
      <c r="M525" s="23"/>
      <c r="N525" s="23"/>
      <c r="O525" s="23"/>
    </row>
    <row r="526" spans="2:15" x14ac:dyDescent="0.25">
      <c r="C526" s="23"/>
      <c r="D526" s="23"/>
      <c r="E526" s="23"/>
      <c r="F526" s="23"/>
      <c r="G526" s="23"/>
      <c r="H526" s="23"/>
      <c r="I526" s="23"/>
      <c r="J526" s="23"/>
      <c r="K526" s="23"/>
      <c r="L526" s="23"/>
      <c r="M526" s="23"/>
      <c r="N526" s="23"/>
      <c r="O526" s="23"/>
    </row>
    <row r="527" spans="2:15" ht="15" x14ac:dyDescent="0.25">
      <c r="C527" s="70" t="s">
        <v>103</v>
      </c>
      <c r="D527" s="70"/>
      <c r="E527" s="81">
        <f t="array" ref="E527:E532">MMULT(C170:H175,N448:N453)</f>
        <v>3222.203695353593</v>
      </c>
      <c r="F527" s="70"/>
      <c r="G527" s="70">
        <v>0</v>
      </c>
      <c r="H527" s="23"/>
      <c r="I527" s="70" t="str">
        <f>C527</f>
        <v>N3</v>
      </c>
      <c r="J527" s="70"/>
      <c r="K527" s="81">
        <f>E527-G527</f>
        <v>3222.203695353593</v>
      </c>
      <c r="L527" s="23" t="s">
        <v>24</v>
      </c>
      <c r="M527" s="23"/>
      <c r="N527" s="83">
        <f>K527/1000</f>
        <v>3.2222036953535929</v>
      </c>
      <c r="O527" s="57" t="s">
        <v>107</v>
      </c>
    </row>
    <row r="528" spans="2:15" ht="15" x14ac:dyDescent="0.25">
      <c r="C528" s="70" t="s">
        <v>104</v>
      </c>
      <c r="D528" s="70"/>
      <c r="E528" s="81">
        <v>1075.5245545137986</v>
      </c>
      <c r="F528" s="70"/>
      <c r="G528" s="70">
        <v>0</v>
      </c>
      <c r="H528" s="23"/>
      <c r="I528" s="70" t="str">
        <f t="shared" ref="I528:I532" si="126">C528</f>
        <v>V3</v>
      </c>
      <c r="J528" s="70"/>
      <c r="K528" s="81">
        <f t="shared" ref="K528:K532" si="127">E528-G528</f>
        <v>1075.5245545137986</v>
      </c>
      <c r="L528" s="23" t="s">
        <v>24</v>
      </c>
      <c r="M528" s="23"/>
      <c r="N528" s="83">
        <f t="shared" ref="N528" si="128">K528/1000</f>
        <v>1.0755245545137986</v>
      </c>
      <c r="O528" s="57" t="s">
        <v>107</v>
      </c>
    </row>
    <row r="529" spans="3:15" ht="15.75" x14ac:dyDescent="0.25">
      <c r="C529" s="70" t="s">
        <v>13</v>
      </c>
      <c r="D529" s="72" t="s">
        <v>20</v>
      </c>
      <c r="E529" s="81">
        <v>158431.88909806829</v>
      </c>
      <c r="F529" s="72" t="s">
        <v>105</v>
      </c>
      <c r="G529" s="70">
        <v>0</v>
      </c>
      <c r="H529" s="82" t="s">
        <v>20</v>
      </c>
      <c r="I529" s="70" t="str">
        <f t="shared" si="126"/>
        <v>M3</v>
      </c>
      <c r="J529" s="72" t="s">
        <v>20</v>
      </c>
      <c r="K529" s="81">
        <f t="shared" si="127"/>
        <v>158431.88909806829</v>
      </c>
      <c r="L529" s="23" t="s">
        <v>106</v>
      </c>
      <c r="M529" s="80" t="s">
        <v>20</v>
      </c>
      <c r="N529" s="83">
        <f>K529/100000</f>
        <v>1.5843188909806829</v>
      </c>
      <c r="O529" s="57" t="s">
        <v>108</v>
      </c>
    </row>
    <row r="530" spans="3:15" ht="15" x14ac:dyDescent="0.25">
      <c r="C530" s="70" t="s">
        <v>116</v>
      </c>
      <c r="D530" s="70"/>
      <c r="E530" s="81">
        <v>-3222.203695353593</v>
      </c>
      <c r="F530" s="70"/>
      <c r="G530" s="70">
        <v>0</v>
      </c>
      <c r="H530" s="23"/>
      <c r="I530" s="70" t="str">
        <f t="shared" si="126"/>
        <v>N6</v>
      </c>
      <c r="J530" s="70"/>
      <c r="K530" s="81">
        <f t="shared" si="127"/>
        <v>-3222.203695353593</v>
      </c>
      <c r="L530" s="23" t="s">
        <v>24</v>
      </c>
      <c r="M530" s="23"/>
      <c r="N530" s="83">
        <f t="shared" ref="N530:N531" si="129">K530/1000</f>
        <v>-3.2222036953535929</v>
      </c>
      <c r="O530" s="57" t="s">
        <v>107</v>
      </c>
    </row>
    <row r="531" spans="3:15" ht="15" x14ac:dyDescent="0.25">
      <c r="C531" s="70" t="s">
        <v>117</v>
      </c>
      <c r="D531" s="70"/>
      <c r="E531" s="81">
        <v>-1075.5245545137986</v>
      </c>
      <c r="F531" s="70"/>
      <c r="G531" s="70">
        <v>0</v>
      </c>
      <c r="H531" s="23"/>
      <c r="I531" s="70" t="str">
        <f t="shared" si="126"/>
        <v>V6</v>
      </c>
      <c r="J531" s="70"/>
      <c r="K531" s="81">
        <f t="shared" si="127"/>
        <v>-1075.5245545137986</v>
      </c>
      <c r="L531" s="23" t="s">
        <v>24</v>
      </c>
      <c r="M531" s="23"/>
      <c r="N531" s="83">
        <f t="shared" si="129"/>
        <v>-1.0755245545137986</v>
      </c>
      <c r="O531" s="57" t="s">
        <v>107</v>
      </c>
    </row>
    <row r="532" spans="3:15" ht="15" x14ac:dyDescent="0.25">
      <c r="C532" s="70" t="s">
        <v>22</v>
      </c>
      <c r="D532" s="70"/>
      <c r="E532" s="81">
        <v>164225.47725607132</v>
      </c>
      <c r="F532" s="70"/>
      <c r="G532" s="70">
        <v>0</v>
      </c>
      <c r="H532" s="23"/>
      <c r="I532" s="70" t="str">
        <f t="shared" si="126"/>
        <v>M6</v>
      </c>
      <c r="J532" s="70"/>
      <c r="K532" s="81">
        <f t="shared" si="127"/>
        <v>164225.47725607132</v>
      </c>
      <c r="L532" s="23" t="s">
        <v>106</v>
      </c>
      <c r="M532" s="23"/>
      <c r="N532" s="83">
        <f>K532/100000</f>
        <v>1.6422547725607133</v>
      </c>
      <c r="O532" s="57" t="s">
        <v>108</v>
      </c>
    </row>
    <row r="534" spans="3:15" ht="15" x14ac:dyDescent="0.25">
      <c r="C534" s="164" t="s">
        <v>93</v>
      </c>
      <c r="D534" s="164"/>
      <c r="E534" s="23"/>
      <c r="F534" s="23"/>
      <c r="G534" s="23"/>
      <c r="H534" s="23"/>
      <c r="I534" s="23"/>
      <c r="J534" s="23"/>
      <c r="K534" s="23"/>
      <c r="L534" s="23"/>
      <c r="M534" s="23"/>
      <c r="N534" s="23"/>
      <c r="O534" s="23"/>
    </row>
    <row r="535" spans="3:15" x14ac:dyDescent="0.25">
      <c r="C535" s="23"/>
      <c r="D535" s="23"/>
      <c r="E535" s="23"/>
      <c r="F535" s="23"/>
      <c r="G535" s="23"/>
      <c r="H535" s="23"/>
      <c r="I535" s="23"/>
      <c r="J535" s="23"/>
      <c r="K535" s="23"/>
      <c r="L535" s="23"/>
      <c r="M535" s="23"/>
      <c r="N535" s="23"/>
      <c r="O535" s="23"/>
    </row>
    <row r="536" spans="3:15" ht="15" x14ac:dyDescent="0.25">
      <c r="C536" s="70" t="s">
        <v>112</v>
      </c>
      <c r="D536" s="70"/>
      <c r="E536" s="81">
        <f t="array" ref="E536:E541">MMULT(C185:H190,N457:N462)</f>
        <v>7621.2406015696288</v>
      </c>
      <c r="F536" s="70"/>
      <c r="G536" s="70">
        <v>0</v>
      </c>
      <c r="H536" s="23"/>
      <c r="I536" s="70" t="str">
        <f>C536</f>
        <v>N4</v>
      </c>
      <c r="J536" s="70"/>
      <c r="K536" s="81">
        <f>E536-G536</f>
        <v>7621.2406015696288</v>
      </c>
      <c r="L536" s="23" t="s">
        <v>24</v>
      </c>
      <c r="M536" s="23"/>
      <c r="N536" s="83">
        <f>K536/1000</f>
        <v>7.621240601569629</v>
      </c>
      <c r="O536" s="57" t="s">
        <v>107</v>
      </c>
    </row>
    <row r="537" spans="3:15" ht="15" x14ac:dyDescent="0.25">
      <c r="C537" s="70" t="s">
        <v>113</v>
      </c>
      <c r="D537" s="70"/>
      <c r="E537" s="81">
        <v>-1064.096542549813</v>
      </c>
      <c r="F537" s="70"/>
      <c r="G537" s="70">
        <v>0</v>
      </c>
      <c r="H537" s="23"/>
      <c r="I537" s="70" t="str">
        <f t="shared" ref="I537:I541" si="130">C537</f>
        <v>V4</v>
      </c>
      <c r="J537" s="70"/>
      <c r="K537" s="81">
        <f t="shared" ref="K537:K541" si="131">E537-G537</f>
        <v>-1064.096542549813</v>
      </c>
      <c r="L537" s="23" t="s">
        <v>24</v>
      </c>
      <c r="M537" s="23"/>
      <c r="N537" s="83">
        <f t="shared" ref="N537" si="132">K537/1000</f>
        <v>-1.064096542549813</v>
      </c>
      <c r="O537" s="57" t="s">
        <v>107</v>
      </c>
    </row>
    <row r="538" spans="3:15" ht="15.75" x14ac:dyDescent="0.25">
      <c r="C538" s="70" t="s">
        <v>16</v>
      </c>
      <c r="D538" s="72" t="s">
        <v>20</v>
      </c>
      <c r="E538" s="81">
        <v>-144424.61621200372</v>
      </c>
      <c r="F538" s="72" t="s">
        <v>105</v>
      </c>
      <c r="G538" s="70">
        <v>0</v>
      </c>
      <c r="H538" s="82" t="s">
        <v>20</v>
      </c>
      <c r="I538" s="70" t="str">
        <f t="shared" si="130"/>
        <v>M4</v>
      </c>
      <c r="J538" s="72" t="s">
        <v>20</v>
      </c>
      <c r="K538" s="81">
        <f t="shared" si="131"/>
        <v>-144424.61621200372</v>
      </c>
      <c r="L538" s="23" t="s">
        <v>106</v>
      </c>
      <c r="M538" s="80" t="s">
        <v>20</v>
      </c>
      <c r="N538" s="83">
        <f>K538/100000</f>
        <v>-1.4442461621200371</v>
      </c>
      <c r="O538" s="57" t="s">
        <v>108</v>
      </c>
    </row>
    <row r="539" spans="3:15" ht="15" x14ac:dyDescent="0.25">
      <c r="C539" s="70" t="s">
        <v>153</v>
      </c>
      <c r="D539" s="70"/>
      <c r="E539" s="81">
        <v>-7621.2406015696288</v>
      </c>
      <c r="F539" s="70"/>
      <c r="G539" s="70">
        <v>0</v>
      </c>
      <c r="H539" s="23"/>
      <c r="I539" s="70" t="str">
        <f t="shared" si="130"/>
        <v>N7</v>
      </c>
      <c r="J539" s="70"/>
      <c r="K539" s="81">
        <f t="shared" si="131"/>
        <v>-7621.2406015696288</v>
      </c>
      <c r="L539" s="23" t="s">
        <v>24</v>
      </c>
      <c r="M539" s="23"/>
      <c r="N539" s="83">
        <f t="shared" ref="N539:N540" si="133">K539/1000</f>
        <v>-7.621240601569629</v>
      </c>
      <c r="O539" s="57" t="s">
        <v>107</v>
      </c>
    </row>
    <row r="540" spans="3:15" ht="15" x14ac:dyDescent="0.25">
      <c r="C540" s="70" t="s">
        <v>154</v>
      </c>
      <c r="D540" s="70"/>
      <c r="E540" s="81">
        <v>1064.096542549813</v>
      </c>
      <c r="F540" s="70"/>
      <c r="G540" s="70">
        <v>0</v>
      </c>
      <c r="H540" s="23"/>
      <c r="I540" s="70" t="str">
        <f t="shared" si="130"/>
        <v>V7</v>
      </c>
      <c r="J540" s="70"/>
      <c r="K540" s="81">
        <f t="shared" si="131"/>
        <v>1064.096542549813</v>
      </c>
      <c r="L540" s="23" t="s">
        <v>24</v>
      </c>
      <c r="M540" s="23"/>
      <c r="N540" s="83">
        <f t="shared" si="133"/>
        <v>1.064096542549813</v>
      </c>
      <c r="O540" s="57" t="s">
        <v>107</v>
      </c>
    </row>
    <row r="541" spans="3:15" ht="15" x14ac:dyDescent="0.25">
      <c r="C541" s="70" t="s">
        <v>129</v>
      </c>
      <c r="D541" s="70"/>
      <c r="E541" s="81">
        <v>-174804.3465529402</v>
      </c>
      <c r="F541" s="70"/>
      <c r="G541" s="70">
        <v>0</v>
      </c>
      <c r="H541" s="23"/>
      <c r="I541" s="70" t="str">
        <f t="shared" si="130"/>
        <v>M7</v>
      </c>
      <c r="J541" s="70"/>
      <c r="K541" s="81">
        <f t="shared" si="131"/>
        <v>-174804.3465529402</v>
      </c>
      <c r="L541" s="23" t="s">
        <v>106</v>
      </c>
      <c r="M541" s="23"/>
      <c r="N541" s="83">
        <f>K541/100000</f>
        <v>-1.7480434655294019</v>
      </c>
      <c r="O541" s="57" t="s">
        <v>108</v>
      </c>
    </row>
    <row r="543" spans="3:15" ht="15" x14ac:dyDescent="0.25">
      <c r="C543" s="164" t="s">
        <v>150</v>
      </c>
      <c r="D543" s="164"/>
      <c r="E543" s="23"/>
      <c r="F543" s="23"/>
      <c r="G543" s="23"/>
      <c r="H543" s="23"/>
      <c r="I543" s="23"/>
      <c r="J543" s="23"/>
      <c r="K543" s="23"/>
      <c r="L543" s="23"/>
      <c r="M543" s="23"/>
      <c r="N543" s="23"/>
      <c r="O543" s="23"/>
    </row>
    <row r="544" spans="3:15" x14ac:dyDescent="0.25">
      <c r="C544" s="23"/>
      <c r="D544" s="23"/>
      <c r="E544" s="23"/>
      <c r="F544" s="23"/>
      <c r="G544" s="23"/>
      <c r="H544" s="23"/>
      <c r="I544" s="23"/>
      <c r="J544" s="23"/>
      <c r="K544" s="23"/>
      <c r="L544" s="23"/>
      <c r="M544" s="23"/>
      <c r="N544" s="23"/>
      <c r="O544" s="23"/>
    </row>
    <row r="545" spans="3:15" ht="15" x14ac:dyDescent="0.25">
      <c r="C545" s="70" t="s">
        <v>114</v>
      </c>
      <c r="D545" s="70"/>
      <c r="E545" s="81">
        <f t="array" ref="E545:E550">MMULT(C200:H205,N466:N471)</f>
        <v>8378.7593984304222</v>
      </c>
      <c r="F545" s="70"/>
      <c r="G545" s="54">
        <v>0</v>
      </c>
      <c r="H545" s="23"/>
      <c r="I545" s="70" t="str">
        <f>C545</f>
        <v>N5</v>
      </c>
      <c r="J545" s="70"/>
      <c r="K545" s="81">
        <f>E545-G545</f>
        <v>8378.7593984304222</v>
      </c>
      <c r="L545" s="23" t="s">
        <v>24</v>
      </c>
      <c r="M545" s="23"/>
      <c r="N545" s="83">
        <f>K545/1000</f>
        <v>8.3787593984304216</v>
      </c>
      <c r="O545" s="57" t="s">
        <v>107</v>
      </c>
    </row>
    <row r="546" spans="3:15" ht="15" x14ac:dyDescent="0.25">
      <c r="C546" s="70" t="s">
        <v>115</v>
      </c>
      <c r="D546" s="70"/>
      <c r="E546" s="81">
        <v>1564.0965425498712</v>
      </c>
      <c r="F546" s="70"/>
      <c r="G546" s="54">
        <v>0</v>
      </c>
      <c r="H546" s="23"/>
      <c r="I546" s="70" t="str">
        <f t="shared" ref="I546:I550" si="134">C546</f>
        <v>V5</v>
      </c>
      <c r="J546" s="70"/>
      <c r="K546" s="81">
        <f t="shared" ref="K546:K550" si="135">E546-G546</f>
        <v>1564.0965425498712</v>
      </c>
      <c r="L546" s="23" t="s">
        <v>24</v>
      </c>
      <c r="M546" s="23"/>
      <c r="N546" s="83">
        <f t="shared" ref="N546" si="136">K546/1000</f>
        <v>1.5640965425498712</v>
      </c>
      <c r="O546" s="57" t="s">
        <v>107</v>
      </c>
    </row>
    <row r="547" spans="3:15" ht="15.75" x14ac:dyDescent="0.25">
      <c r="C547" s="70" t="s">
        <v>19</v>
      </c>
      <c r="D547" s="72" t="s">
        <v>20</v>
      </c>
      <c r="E547" s="81">
        <v>142920.85683985573</v>
      </c>
      <c r="F547" s="72" t="s">
        <v>105</v>
      </c>
      <c r="G547" s="54">
        <v>0</v>
      </c>
      <c r="H547" s="82" t="s">
        <v>20</v>
      </c>
      <c r="I547" s="70" t="str">
        <f t="shared" si="134"/>
        <v>M5</v>
      </c>
      <c r="J547" s="72" t="s">
        <v>20</v>
      </c>
      <c r="K547" s="81">
        <f t="shared" si="135"/>
        <v>142920.85683985573</v>
      </c>
      <c r="L547" s="23" t="s">
        <v>106</v>
      </c>
      <c r="M547" s="80" t="s">
        <v>20</v>
      </c>
      <c r="N547" s="83">
        <f>K547/100000</f>
        <v>1.4292085683985571</v>
      </c>
      <c r="O547" s="57" t="s">
        <v>108</v>
      </c>
    </row>
    <row r="548" spans="3:15" ht="15" x14ac:dyDescent="0.25">
      <c r="C548" s="70" t="s">
        <v>155</v>
      </c>
      <c r="D548" s="70"/>
      <c r="E548" s="81">
        <v>-8378.7593984304222</v>
      </c>
      <c r="F548" s="70"/>
      <c r="G548" s="54">
        <v>0</v>
      </c>
      <c r="H548" s="23"/>
      <c r="I548" s="70" t="str">
        <f t="shared" si="134"/>
        <v>N8</v>
      </c>
      <c r="J548" s="70"/>
      <c r="K548" s="81">
        <f t="shared" si="135"/>
        <v>-8378.7593984304222</v>
      </c>
      <c r="L548" s="23" t="s">
        <v>24</v>
      </c>
      <c r="M548" s="23"/>
      <c r="N548" s="83">
        <f t="shared" ref="N548:N549" si="137">K548/1000</f>
        <v>-8.3787593984304216</v>
      </c>
      <c r="O548" s="57" t="s">
        <v>107</v>
      </c>
    </row>
    <row r="549" spans="3:15" ht="15" x14ac:dyDescent="0.25">
      <c r="C549" s="70" t="s">
        <v>156</v>
      </c>
      <c r="D549" s="70"/>
      <c r="E549" s="81">
        <v>-1564.0965425498712</v>
      </c>
      <c r="F549" s="70"/>
      <c r="G549" s="54">
        <v>0</v>
      </c>
      <c r="H549" s="23"/>
      <c r="I549" s="70" t="str">
        <f t="shared" si="134"/>
        <v>V8</v>
      </c>
      <c r="J549" s="70"/>
      <c r="K549" s="81">
        <f t="shared" si="135"/>
        <v>-1564.0965425498712</v>
      </c>
      <c r="L549" s="23" t="s">
        <v>24</v>
      </c>
      <c r="M549" s="23"/>
      <c r="N549" s="83">
        <f t="shared" si="137"/>
        <v>-1.5640965425498712</v>
      </c>
      <c r="O549" s="57" t="s">
        <v>107</v>
      </c>
    </row>
    <row r="550" spans="3:15" ht="15" x14ac:dyDescent="0.25">
      <c r="C550" s="70" t="s">
        <v>132</v>
      </c>
      <c r="D550" s="70"/>
      <c r="E550" s="81">
        <v>326308.10592510557</v>
      </c>
      <c r="F550" s="70"/>
      <c r="G550" s="54">
        <v>0</v>
      </c>
      <c r="H550" s="23"/>
      <c r="I550" s="70" t="str">
        <f t="shared" si="134"/>
        <v>M8</v>
      </c>
      <c r="J550" s="70"/>
      <c r="K550" s="81">
        <f t="shared" si="135"/>
        <v>326308.10592510557</v>
      </c>
      <c r="L550" s="23" t="s">
        <v>106</v>
      </c>
      <c r="M550" s="23"/>
      <c r="N550" s="83">
        <f>K550/100000</f>
        <v>3.2630810592510557</v>
      </c>
      <c r="O550" s="57" t="s">
        <v>108</v>
      </c>
    </row>
    <row r="552" spans="3:15" ht="15" x14ac:dyDescent="0.25">
      <c r="C552" s="164" t="s">
        <v>98</v>
      </c>
      <c r="D552" s="164"/>
      <c r="E552" s="23"/>
      <c r="F552" s="23"/>
      <c r="G552" s="23"/>
      <c r="H552" s="23"/>
      <c r="I552" s="23"/>
      <c r="J552" s="23"/>
      <c r="K552" s="23"/>
      <c r="L552" s="23"/>
      <c r="M552" s="23"/>
      <c r="N552" s="23"/>
      <c r="O552" s="23"/>
    </row>
    <row r="553" spans="3:15" x14ac:dyDescent="0.25">
      <c r="C553" s="23"/>
      <c r="D553" s="23"/>
      <c r="E553" s="23"/>
      <c r="F553" s="23"/>
      <c r="G553" s="23"/>
      <c r="H553" s="23"/>
      <c r="I553" s="23"/>
      <c r="J553" s="23"/>
      <c r="K553" s="23"/>
      <c r="L553" s="23"/>
      <c r="M553" s="23"/>
      <c r="N553" s="23"/>
      <c r="O553" s="23"/>
    </row>
    <row r="554" spans="3:15" ht="15" x14ac:dyDescent="0.25">
      <c r="C554" s="70" t="s">
        <v>112</v>
      </c>
      <c r="D554" s="70"/>
      <c r="E554" s="81">
        <f t="array" ref="E554:E559">MMULT(C215:H220,N475:N480)</f>
        <v>1537.1432324339112</v>
      </c>
      <c r="F554" s="70"/>
      <c r="G554" s="54">
        <v>0</v>
      </c>
      <c r="H554" s="23"/>
      <c r="I554" s="70" t="str">
        <f>C554</f>
        <v>N4</v>
      </c>
      <c r="J554" s="70"/>
      <c r="K554" s="81">
        <f>E554-G554</f>
        <v>1537.1432324339112</v>
      </c>
      <c r="L554" s="23" t="s">
        <v>24</v>
      </c>
      <c r="M554" s="23"/>
      <c r="N554" s="83">
        <f>K554/1000</f>
        <v>1.5371432324339112</v>
      </c>
      <c r="O554" s="57" t="s">
        <v>107</v>
      </c>
    </row>
    <row r="555" spans="3:15" ht="15" x14ac:dyDescent="0.25">
      <c r="C555" s="70" t="s">
        <v>113</v>
      </c>
      <c r="D555" s="70"/>
      <c r="E555" s="81">
        <v>-1262.9260689157934</v>
      </c>
      <c r="F555" s="70"/>
      <c r="G555" s="54">
        <f t="shared" ref="G555:G556" si="138">E378</f>
        <v>-6200</v>
      </c>
      <c r="H555" s="23"/>
      <c r="I555" s="70" t="str">
        <f t="shared" ref="I555:I559" si="139">C555</f>
        <v>V4</v>
      </c>
      <c r="J555" s="70"/>
      <c r="K555" s="81">
        <f t="shared" ref="K555:K559" si="140">E555-G555</f>
        <v>4937.0739310842064</v>
      </c>
      <c r="L555" s="23" t="s">
        <v>24</v>
      </c>
      <c r="M555" s="23"/>
      <c r="N555" s="83">
        <f t="shared" ref="N555" si="141">K555/1000</f>
        <v>4.937073931084206</v>
      </c>
      <c r="O555" s="57" t="s">
        <v>107</v>
      </c>
    </row>
    <row r="556" spans="3:15" ht="15.75" x14ac:dyDescent="0.25">
      <c r="C556" s="70" t="s">
        <v>16</v>
      </c>
      <c r="D556" s="72" t="s">
        <v>20</v>
      </c>
      <c r="E556" s="81">
        <v>-330722.03818807955</v>
      </c>
      <c r="F556" s="72" t="s">
        <v>105</v>
      </c>
      <c r="G556" s="54">
        <f t="shared" si="138"/>
        <v>-420000</v>
      </c>
      <c r="H556" s="82" t="s">
        <v>20</v>
      </c>
      <c r="I556" s="70" t="str">
        <f t="shared" si="139"/>
        <v>M4</v>
      </c>
      <c r="J556" s="72" t="s">
        <v>20</v>
      </c>
      <c r="K556" s="81">
        <f t="shared" si="140"/>
        <v>89277.961811920453</v>
      </c>
      <c r="L556" s="23" t="s">
        <v>106</v>
      </c>
      <c r="M556" s="80" t="s">
        <v>20</v>
      </c>
      <c r="N556" s="83">
        <f>K556/100000</f>
        <v>0.89277961811920459</v>
      </c>
      <c r="O556" s="57" t="s">
        <v>108</v>
      </c>
    </row>
    <row r="557" spans="3:15" ht="15" x14ac:dyDescent="0.25">
      <c r="C557" s="70" t="s">
        <v>114</v>
      </c>
      <c r="D557" s="70"/>
      <c r="E557" s="81">
        <v>-1537.1432324339112</v>
      </c>
      <c r="F557" s="70"/>
      <c r="G557" s="54">
        <f>E380</f>
        <v>0</v>
      </c>
      <c r="H557" s="23"/>
      <c r="I557" s="70" t="str">
        <f t="shared" si="139"/>
        <v>N5</v>
      </c>
      <c r="J557" s="70"/>
      <c r="K557" s="81">
        <f t="shared" si="140"/>
        <v>-1537.1432324339112</v>
      </c>
      <c r="L557" s="23" t="s">
        <v>24</v>
      </c>
      <c r="M557" s="23"/>
      <c r="N557" s="83">
        <f t="shared" ref="N557:N558" si="142">K557/1000</f>
        <v>-1.5371432324339112</v>
      </c>
      <c r="O557" s="57" t="s">
        <v>107</v>
      </c>
    </row>
    <row r="558" spans="3:15" ht="15" x14ac:dyDescent="0.25">
      <c r="C558" s="70" t="s">
        <v>115</v>
      </c>
      <c r="D558" s="70"/>
      <c r="E558" s="81">
        <v>1262.9260689157934</v>
      </c>
      <c r="F558" s="70"/>
      <c r="G558" s="54">
        <f>G555</f>
        <v>-6200</v>
      </c>
      <c r="H558" s="23"/>
      <c r="I558" s="70" t="str">
        <f t="shared" si="139"/>
        <v>V5</v>
      </c>
      <c r="J558" s="70"/>
      <c r="K558" s="81">
        <f t="shared" si="140"/>
        <v>7462.9260689157936</v>
      </c>
      <c r="L558" s="23" t="s">
        <v>24</v>
      </c>
      <c r="M558" s="23"/>
      <c r="N558" s="83">
        <f t="shared" si="142"/>
        <v>7.4629260689157935</v>
      </c>
      <c r="O558" s="57" t="s">
        <v>107</v>
      </c>
    </row>
    <row r="559" spans="3:15" ht="15" x14ac:dyDescent="0.25">
      <c r="C559" s="70" t="s">
        <v>19</v>
      </c>
      <c r="D559" s="70"/>
      <c r="E559" s="81">
        <v>-174448.38937823783</v>
      </c>
      <c r="F559" s="70"/>
      <c r="G559" s="54">
        <f>-G556</f>
        <v>420000</v>
      </c>
      <c r="H559" s="23"/>
      <c r="I559" s="70" t="str">
        <f t="shared" si="139"/>
        <v>M5</v>
      </c>
      <c r="J559" s="70"/>
      <c r="K559" s="81">
        <f t="shared" si="140"/>
        <v>-594448.38937823777</v>
      </c>
      <c r="L559" s="23" t="s">
        <v>106</v>
      </c>
      <c r="M559" s="23"/>
      <c r="N559" s="83">
        <f>K559/100000</f>
        <v>-5.9444838937823778</v>
      </c>
      <c r="O559" s="57" t="s">
        <v>108</v>
      </c>
    </row>
    <row r="560" spans="3:15" s="23" customFormat="1" ht="15" x14ac:dyDescent="0.25">
      <c r="C560" s="30"/>
      <c r="D560" s="30"/>
      <c r="E560" s="27"/>
      <c r="F560" s="30"/>
      <c r="G560" s="124"/>
      <c r="I560" s="30"/>
      <c r="J560" s="30"/>
      <c r="K560" s="27"/>
      <c r="N560" s="83"/>
      <c r="O560" s="57"/>
    </row>
    <row r="561" spans="3:15" s="23" customFormat="1" ht="15" x14ac:dyDescent="0.25">
      <c r="C561" s="164" t="s">
        <v>152</v>
      </c>
      <c r="D561" s="164"/>
    </row>
    <row r="562" spans="3:15" s="23" customFormat="1" x14ac:dyDescent="0.25"/>
    <row r="563" spans="3:15" s="23" customFormat="1" ht="15" x14ac:dyDescent="0.25">
      <c r="C563" s="70" t="s">
        <v>114</v>
      </c>
      <c r="D563" s="70"/>
      <c r="E563" s="81">
        <f t="array" ref="E563:E568">MMULT(C230:H235,N484:N489)</f>
        <v>1075.5245545138605</v>
      </c>
      <c r="F563" s="70"/>
      <c r="G563" s="54">
        <f>E380</f>
        <v>0</v>
      </c>
      <c r="I563" s="70" t="str">
        <f>C563</f>
        <v>N5</v>
      </c>
      <c r="J563" s="70"/>
      <c r="K563" s="81">
        <f>E563-G563</f>
        <v>1075.5245545138605</v>
      </c>
      <c r="L563" s="23" t="s">
        <v>24</v>
      </c>
      <c r="N563" s="83">
        <f>K563/1000</f>
        <v>1.0755245545138605</v>
      </c>
      <c r="O563" s="57" t="s">
        <v>107</v>
      </c>
    </row>
    <row r="564" spans="3:15" s="23" customFormat="1" ht="15" x14ac:dyDescent="0.25">
      <c r="C564" s="70" t="s">
        <v>115</v>
      </c>
      <c r="D564" s="70"/>
      <c r="E564" s="81">
        <v>-222.20369535359913</v>
      </c>
      <c r="F564" s="70"/>
      <c r="G564" s="54">
        <f>E381-G558</f>
        <v>-3000</v>
      </c>
      <c r="I564" s="70" t="str">
        <f t="shared" ref="I564:I568" si="143">C564</f>
        <v>V5</v>
      </c>
      <c r="J564" s="70"/>
      <c r="K564" s="81">
        <f t="shared" ref="K564:K568" si="144">E564-G564</f>
        <v>2777.796304646401</v>
      </c>
      <c r="L564" s="23" t="s">
        <v>24</v>
      </c>
      <c r="N564" s="83">
        <f t="shared" ref="N564" si="145">K564/1000</f>
        <v>2.7777963046464009</v>
      </c>
      <c r="O564" s="57" t="s">
        <v>107</v>
      </c>
    </row>
    <row r="565" spans="3:15" s="23" customFormat="1" ht="15.75" x14ac:dyDescent="0.25">
      <c r="C565" s="70" t="s">
        <v>19</v>
      </c>
      <c r="D565" s="72" t="s">
        <v>20</v>
      </c>
      <c r="E565" s="81">
        <v>-52435.631350008443</v>
      </c>
      <c r="F565" s="72" t="s">
        <v>105</v>
      </c>
      <c r="G565" s="54">
        <f>E382-G559</f>
        <v>-150000</v>
      </c>
      <c r="H565" s="82" t="s">
        <v>20</v>
      </c>
      <c r="I565" s="70" t="str">
        <f t="shared" si="143"/>
        <v>M5</v>
      </c>
      <c r="J565" s="72" t="s">
        <v>20</v>
      </c>
      <c r="K565" s="81">
        <f t="shared" si="144"/>
        <v>97564.368649991549</v>
      </c>
      <c r="L565" s="23" t="s">
        <v>106</v>
      </c>
      <c r="M565" s="80" t="s">
        <v>20</v>
      </c>
      <c r="N565" s="83">
        <f>K565/100000</f>
        <v>0.97564368649991551</v>
      </c>
      <c r="O565" s="57" t="s">
        <v>108</v>
      </c>
    </row>
    <row r="566" spans="3:15" s="23" customFormat="1" ht="15" x14ac:dyDescent="0.25">
      <c r="C566" s="70" t="s">
        <v>116</v>
      </c>
      <c r="D566" s="70"/>
      <c r="E566" s="81">
        <v>-1075.5245545138605</v>
      </c>
      <c r="F566" s="70"/>
      <c r="G566" s="54">
        <f>E383</f>
        <v>0</v>
      </c>
      <c r="I566" s="70" t="str">
        <f t="shared" si="143"/>
        <v>N6</v>
      </c>
      <c r="J566" s="70"/>
      <c r="K566" s="81">
        <f t="shared" si="144"/>
        <v>-1075.5245545138605</v>
      </c>
      <c r="L566" s="23" t="s">
        <v>24</v>
      </c>
      <c r="N566" s="83">
        <f t="shared" ref="N566:N567" si="146">K566/1000</f>
        <v>-1.0755245545138605</v>
      </c>
      <c r="O566" s="57" t="s">
        <v>107</v>
      </c>
    </row>
    <row r="567" spans="3:15" s="23" customFormat="1" ht="15" x14ac:dyDescent="0.25">
      <c r="C567" s="70" t="s">
        <v>117</v>
      </c>
      <c r="D567" s="70"/>
      <c r="E567" s="81">
        <v>222.20369535359913</v>
      </c>
      <c r="F567" s="70"/>
      <c r="G567" s="54">
        <f t="shared" ref="G567:G568" si="147">E384</f>
        <v>-3000</v>
      </c>
      <c r="I567" s="70" t="str">
        <f t="shared" si="143"/>
        <v>V6</v>
      </c>
      <c r="J567" s="70"/>
      <c r="K567" s="81">
        <f t="shared" si="144"/>
        <v>3222.203695353599</v>
      </c>
      <c r="L567" s="23" t="s">
        <v>24</v>
      </c>
      <c r="N567" s="83">
        <f t="shared" si="146"/>
        <v>3.2222036953535991</v>
      </c>
      <c r="O567" s="57" t="s">
        <v>107</v>
      </c>
    </row>
    <row r="568" spans="3:15" s="23" customFormat="1" ht="15" x14ac:dyDescent="0.25">
      <c r="C568" s="70" t="s">
        <v>22</v>
      </c>
      <c r="D568" s="70"/>
      <c r="E568" s="81">
        <v>-14225.477256071288</v>
      </c>
      <c r="F568" s="70"/>
      <c r="G568" s="54">
        <f t="shared" si="147"/>
        <v>150000</v>
      </c>
      <c r="I568" s="70" t="str">
        <f t="shared" si="143"/>
        <v>M6</v>
      </c>
      <c r="J568" s="70"/>
      <c r="K568" s="81">
        <f t="shared" si="144"/>
        <v>-164225.47725607129</v>
      </c>
      <c r="L568" s="23" t="s">
        <v>106</v>
      </c>
      <c r="N568" s="83">
        <f>K568/100000</f>
        <v>-1.6422547725607128</v>
      </c>
      <c r="O568" s="57" t="s">
        <v>108</v>
      </c>
    </row>
    <row r="569" spans="3:15" s="23" customFormat="1" ht="15" x14ac:dyDescent="0.25">
      <c r="C569" s="30"/>
      <c r="D569" s="30"/>
      <c r="E569" s="27"/>
      <c r="F569" s="30"/>
      <c r="G569" s="124"/>
      <c r="I569" s="30"/>
      <c r="J569" s="30"/>
      <c r="K569" s="27"/>
      <c r="N569" s="83"/>
      <c r="O569" s="57"/>
    </row>
    <row r="570" spans="3:15" s="23" customFormat="1" ht="15" x14ac:dyDescent="0.25">
      <c r="C570" s="164" t="s">
        <v>157</v>
      </c>
      <c r="D570" s="164"/>
    </row>
    <row r="571" spans="3:15" s="23" customFormat="1" x14ac:dyDescent="0.25"/>
    <row r="572" spans="3:15" s="23" customFormat="1" ht="15" x14ac:dyDescent="0.25">
      <c r="C572" s="70" t="s">
        <v>153</v>
      </c>
      <c r="D572" s="70"/>
      <c r="E572" s="81">
        <f t="array" ref="E572:E577">MMULT(C245:H250,N493:N498)</f>
        <v>1564.0965425498434</v>
      </c>
      <c r="F572" s="70"/>
      <c r="G572" s="54">
        <v>0</v>
      </c>
      <c r="I572" s="70" t="str">
        <f>C572</f>
        <v>N7</v>
      </c>
      <c r="J572" s="70"/>
      <c r="K572" s="81">
        <f>E572-G572</f>
        <v>1564.0965425498434</v>
      </c>
      <c r="L572" s="23" t="s">
        <v>24</v>
      </c>
      <c r="N572" s="83">
        <f>K572/1000</f>
        <v>1.5640965425498434</v>
      </c>
      <c r="O572" s="57" t="s">
        <v>107</v>
      </c>
    </row>
    <row r="573" spans="3:15" s="23" customFormat="1" ht="15" x14ac:dyDescent="0.25">
      <c r="C573" s="70" t="s">
        <v>154</v>
      </c>
      <c r="D573" s="70"/>
      <c r="E573" s="81">
        <v>-378.75939843041306</v>
      </c>
      <c r="F573" s="70"/>
      <c r="G573" s="54">
        <f t="shared" ref="G573:G574" si="148">E387</f>
        <v>-8000</v>
      </c>
      <c r="I573" s="70" t="str">
        <f t="shared" ref="I573:I577" si="149">C573</f>
        <v>V7</v>
      </c>
      <c r="J573" s="70"/>
      <c r="K573" s="81">
        <f t="shared" ref="K573:K577" si="150">E573-G573</f>
        <v>7621.2406015695869</v>
      </c>
      <c r="L573" s="23" t="s">
        <v>24</v>
      </c>
      <c r="N573" s="83">
        <f t="shared" ref="N573" si="151">K573/1000</f>
        <v>7.6212406015695873</v>
      </c>
      <c r="O573" s="57" t="s">
        <v>107</v>
      </c>
    </row>
    <row r="574" spans="3:15" s="23" customFormat="1" ht="15.75" x14ac:dyDescent="0.25">
      <c r="C574" s="70" t="s">
        <v>129</v>
      </c>
      <c r="D574" s="72" t="s">
        <v>20</v>
      </c>
      <c r="E574" s="81">
        <v>-358528.98678039294</v>
      </c>
      <c r="F574" s="72" t="s">
        <v>105</v>
      </c>
      <c r="G574" s="54">
        <f t="shared" si="148"/>
        <v>-533333.33333333326</v>
      </c>
      <c r="H574" s="82" t="s">
        <v>20</v>
      </c>
      <c r="I574" s="70" t="str">
        <f t="shared" si="149"/>
        <v>M7</v>
      </c>
      <c r="J574" s="72" t="s">
        <v>20</v>
      </c>
      <c r="K574" s="81">
        <f t="shared" si="150"/>
        <v>174804.34655294032</v>
      </c>
      <c r="L574" s="23" t="s">
        <v>106</v>
      </c>
      <c r="M574" s="80" t="s">
        <v>20</v>
      </c>
      <c r="N574" s="83">
        <f>K574/100000</f>
        <v>1.7480434655294033</v>
      </c>
      <c r="O574" s="57" t="s">
        <v>108</v>
      </c>
    </row>
    <row r="575" spans="3:15" s="23" customFormat="1" ht="15" x14ac:dyDescent="0.25">
      <c r="C575" s="70" t="s">
        <v>155</v>
      </c>
      <c r="D575" s="70"/>
      <c r="E575" s="81">
        <v>-1564.0965425498434</v>
      </c>
      <c r="F575" s="70"/>
      <c r="G575" s="54">
        <f>E389</f>
        <v>0</v>
      </c>
      <c r="I575" s="70" t="str">
        <f t="shared" si="149"/>
        <v>N8</v>
      </c>
      <c r="J575" s="70"/>
      <c r="K575" s="81">
        <f t="shared" si="150"/>
        <v>-1564.0965425498434</v>
      </c>
      <c r="L575" s="23" t="s">
        <v>24</v>
      </c>
      <c r="N575" s="83">
        <f t="shared" ref="N575:N576" si="152">K575/1000</f>
        <v>-1.5640965425498434</v>
      </c>
      <c r="O575" s="57" t="s">
        <v>107</v>
      </c>
    </row>
    <row r="576" spans="3:15" s="23" customFormat="1" ht="15" x14ac:dyDescent="0.25">
      <c r="C576" s="70" t="s">
        <v>156</v>
      </c>
      <c r="D576" s="70"/>
      <c r="E576" s="81">
        <v>378.75939843041306</v>
      </c>
      <c r="F576" s="70"/>
      <c r="G576" s="54">
        <f t="shared" ref="G576:G577" si="153">E390</f>
        <v>-8000</v>
      </c>
      <c r="I576" s="70" t="str">
        <f t="shared" si="149"/>
        <v>V8</v>
      </c>
      <c r="J576" s="70"/>
      <c r="K576" s="81">
        <f t="shared" si="150"/>
        <v>8378.7593984304131</v>
      </c>
      <c r="L576" s="23" t="s">
        <v>24</v>
      </c>
      <c r="N576" s="83">
        <f t="shared" si="152"/>
        <v>8.3787593984304127</v>
      </c>
      <c r="O576" s="57" t="s">
        <v>107</v>
      </c>
    </row>
    <row r="577" spans="3:19" s="23" customFormat="1" ht="15" x14ac:dyDescent="0.25">
      <c r="C577" s="70" t="s">
        <v>132</v>
      </c>
      <c r="D577" s="70"/>
      <c r="E577" s="81">
        <v>207025.2274082278</v>
      </c>
      <c r="F577" s="70"/>
      <c r="G577" s="54">
        <f t="shared" si="153"/>
        <v>533333.33333333326</v>
      </c>
      <c r="I577" s="70" t="str">
        <f t="shared" si="149"/>
        <v>M8</v>
      </c>
      <c r="J577" s="70"/>
      <c r="K577" s="81">
        <f t="shared" si="150"/>
        <v>-326308.10592510545</v>
      </c>
      <c r="L577" s="23" t="s">
        <v>106</v>
      </c>
      <c r="N577" s="83">
        <f>K577/100000</f>
        <v>-3.2630810592510544</v>
      </c>
      <c r="O577" s="57" t="s">
        <v>108</v>
      </c>
    </row>
    <row r="578" spans="3:19" s="23" customFormat="1" ht="15" x14ac:dyDescent="0.25">
      <c r="C578" s="30"/>
      <c r="D578" s="30"/>
      <c r="E578" s="27"/>
      <c r="F578" s="30"/>
      <c r="G578" s="124"/>
      <c r="I578" s="30"/>
      <c r="J578" s="30"/>
      <c r="K578" s="27"/>
      <c r="N578" s="83"/>
      <c r="O578" s="57"/>
    </row>
    <row r="579" spans="3:19" s="23" customFormat="1" ht="15" x14ac:dyDescent="0.25">
      <c r="C579" s="30"/>
      <c r="D579" s="30"/>
      <c r="E579" s="27"/>
      <c r="F579" s="30"/>
      <c r="G579" s="124"/>
      <c r="I579" s="30"/>
      <c r="J579" s="30"/>
      <c r="K579" s="27"/>
      <c r="N579" s="83"/>
      <c r="O579" s="57"/>
    </row>
    <row r="580" spans="3:19" ht="15" x14ac:dyDescent="0.25">
      <c r="C580" s="179" t="s">
        <v>125</v>
      </c>
      <c r="D580" s="179"/>
      <c r="E580" s="179"/>
      <c r="F580" s="179"/>
      <c r="G580" s="179"/>
      <c r="M580" s="202" t="s">
        <v>120</v>
      </c>
      <c r="N580" s="202"/>
    </row>
    <row r="581" spans="3:19" ht="15" customHeight="1" x14ac:dyDescent="0.25">
      <c r="C581" s="201" t="s">
        <v>119</v>
      </c>
      <c r="D581" s="201"/>
      <c r="M581" s="205" t="str">
        <f>"N8 = "&amp;ROUND(N572,2)&amp;"Tn"</f>
        <v>N8 = 1.56Tn</v>
      </c>
      <c r="N581" s="205"/>
      <c r="O581" s="205"/>
    </row>
    <row r="582" spans="3:19" ht="15.75" thickBot="1" x14ac:dyDescent="0.3">
      <c r="D582" s="33"/>
      <c r="E582" s="52"/>
      <c r="F582" s="35"/>
      <c r="G582" s="136"/>
      <c r="H582" s="23"/>
      <c r="I582" s="23"/>
      <c r="M582" s="206"/>
      <c r="N582" s="206"/>
      <c r="O582" s="206"/>
    </row>
    <row r="583" spans="3:19" ht="15.75" thickTop="1" x14ac:dyDescent="0.25">
      <c r="C583" s="44"/>
      <c r="D583" s="32"/>
      <c r="E583" s="9"/>
      <c r="F583" s="42"/>
      <c r="G583" s="23"/>
      <c r="H583" s="23"/>
      <c r="L583" s="153" t="str">
        <f>I536&amp;" = "&amp;ROUND(N536,2)&amp;"Tn"</f>
        <v>N4 = 7.62Tn</v>
      </c>
      <c r="M583" s="32"/>
      <c r="N583" s="9"/>
      <c r="O583" s="42"/>
      <c r="P583" s="23"/>
    </row>
    <row r="584" spans="3:19" ht="15" customHeight="1" x14ac:dyDescent="0.2">
      <c r="C584" s="44"/>
      <c r="D584" s="23"/>
      <c r="E584" s="84"/>
      <c r="F584" s="65"/>
      <c r="G584" s="86"/>
      <c r="H584" s="84"/>
      <c r="L584" s="153"/>
      <c r="M584" s="23"/>
      <c r="N584" s="84"/>
      <c r="O584" s="153" t="str">
        <f>I545&amp;" = "&amp;ROUND(N545,2)&amp;"Tn"</f>
        <v>N5 = 8.38Tn</v>
      </c>
      <c r="P584" s="86"/>
    </row>
    <row r="585" spans="3:19" ht="15" x14ac:dyDescent="0.2">
      <c r="C585" s="44"/>
      <c r="D585" s="23"/>
      <c r="E585" s="84"/>
      <c r="F585" s="65"/>
      <c r="G585" s="86"/>
      <c r="H585" s="84"/>
      <c r="L585" s="153"/>
      <c r="M585" s="23"/>
      <c r="N585" s="84"/>
      <c r="O585" s="153"/>
      <c r="P585" s="86"/>
    </row>
    <row r="586" spans="3:19" ht="15" x14ac:dyDescent="0.2">
      <c r="C586" s="44"/>
      <c r="D586" s="23"/>
      <c r="E586" s="84"/>
      <c r="F586" s="65"/>
      <c r="G586" s="86"/>
      <c r="H586" s="84"/>
      <c r="L586" s="153"/>
      <c r="M586" s="23"/>
      <c r="N586" s="84"/>
      <c r="O586" s="153"/>
      <c r="P586" s="86"/>
    </row>
    <row r="587" spans="3:19" ht="15" customHeight="1" x14ac:dyDescent="0.25">
      <c r="C587" s="44"/>
      <c r="D587" s="23"/>
      <c r="E587" s="86"/>
      <c r="F587" s="87"/>
      <c r="G587" s="86"/>
      <c r="H587" s="86"/>
      <c r="L587" s="153"/>
      <c r="M587" s="23"/>
      <c r="N587" s="86"/>
      <c r="O587" s="153"/>
      <c r="P587" s="86"/>
    </row>
    <row r="588" spans="3:19" ht="15" customHeight="1" x14ac:dyDescent="0.25">
      <c r="C588" s="46"/>
      <c r="D588" s="23"/>
      <c r="E588" s="86"/>
      <c r="F588" s="88"/>
      <c r="G588" s="86"/>
      <c r="H588" s="86"/>
      <c r="L588" s="153"/>
      <c r="M588" s="23"/>
      <c r="N588" s="86"/>
      <c r="O588" s="153"/>
      <c r="P588" s="86"/>
    </row>
    <row r="589" spans="3:19" ht="15" x14ac:dyDescent="0.25">
      <c r="C589" s="46"/>
      <c r="D589" s="34"/>
      <c r="E589" s="86"/>
      <c r="F589" s="89"/>
      <c r="G589" s="86"/>
      <c r="H589" s="86"/>
      <c r="L589" s="153"/>
      <c r="M589" s="34"/>
      <c r="N589" s="86"/>
      <c r="O589" s="153"/>
      <c r="P589" s="86"/>
    </row>
    <row r="590" spans="3:19" ht="15" customHeight="1" x14ac:dyDescent="0.25">
      <c r="C590" s="46"/>
      <c r="D590" s="23"/>
      <c r="E590" s="86"/>
      <c r="F590" s="88"/>
      <c r="G590" s="86"/>
      <c r="H590" s="86"/>
      <c r="L590" s="153"/>
      <c r="M590" s="209" t="str">
        <f>"N6 = "&amp;ROUND(N554,2)&amp;"Tn"</f>
        <v>N6 = 1.54Tn</v>
      </c>
      <c r="N590" s="152"/>
      <c r="O590" s="152"/>
      <c r="P590" s="152" t="str">
        <f>"N7 = "&amp;ROUND(N563,2)&amp;"Tn"</f>
        <v>N7 = 1.08Tn</v>
      </c>
      <c r="Q590" s="152"/>
      <c r="R590" s="152"/>
    </row>
    <row r="591" spans="3:19" ht="15.75" customHeight="1" thickBot="1" x14ac:dyDescent="0.3">
      <c r="C591" s="48"/>
      <c r="D591" s="52"/>
      <c r="E591" s="35"/>
      <c r="F591" s="49"/>
      <c r="L591" s="153"/>
      <c r="M591" s="52"/>
      <c r="N591" s="35"/>
      <c r="O591" s="108"/>
      <c r="R591" s="134"/>
    </row>
    <row r="592" spans="3:19" ht="15.75" customHeight="1" thickTop="1" x14ac:dyDescent="0.25">
      <c r="C592" s="41"/>
      <c r="D592" s="32"/>
      <c r="E592" s="90"/>
      <c r="F592" s="91"/>
      <c r="G592" s="32"/>
      <c r="H592" s="90"/>
      <c r="I592" s="91"/>
      <c r="J592" s="86"/>
      <c r="L592" s="153" t="str">
        <f>I509&amp;" = "&amp;ROUND(N509,2)&amp;"Tn"</f>
        <v>N1 = 12.56Tn</v>
      </c>
      <c r="M592" s="32"/>
      <c r="N592" s="90"/>
      <c r="O592" s="91"/>
      <c r="P592" s="32"/>
      <c r="Q592" s="90"/>
      <c r="S592" s="135"/>
    </row>
    <row r="593" spans="3:22" ht="15" customHeight="1" x14ac:dyDescent="0.2">
      <c r="C593" s="44"/>
      <c r="D593" s="84"/>
      <c r="E593" s="85"/>
      <c r="F593" s="65"/>
      <c r="G593" s="86"/>
      <c r="H593" s="84"/>
      <c r="I593" s="65"/>
      <c r="J593" s="86"/>
      <c r="K593" s="84"/>
      <c r="L593" s="153"/>
      <c r="R593" s="41"/>
    </row>
    <row r="594" spans="3:22" ht="15" customHeight="1" x14ac:dyDescent="0.2">
      <c r="C594" s="44"/>
      <c r="D594" s="84"/>
      <c r="E594" s="85"/>
      <c r="F594" s="65"/>
      <c r="G594" s="86"/>
      <c r="H594" s="84"/>
      <c r="I594" s="65"/>
      <c r="J594" s="86"/>
      <c r="K594" s="84"/>
      <c r="L594" s="153"/>
      <c r="M594" s="84"/>
      <c r="N594" s="85"/>
      <c r="O594" s="153" t="str">
        <f>I518&amp;" = "&amp;ROUND(N518,2)&amp;"Tn"</f>
        <v>N2 = 18.62Tn</v>
      </c>
      <c r="P594" s="86"/>
      <c r="R594" s="153" t="str">
        <f>I527&amp;" = "&amp;ROUND(N527,2)&amp;"Tn"</f>
        <v>N3 = 3.22Tn</v>
      </c>
      <c r="S594" s="86"/>
    </row>
    <row r="595" spans="3:22" ht="15" x14ac:dyDescent="0.2">
      <c r="C595" s="44"/>
      <c r="D595" s="84"/>
      <c r="E595" s="85"/>
      <c r="F595" s="65"/>
      <c r="G595" s="86"/>
      <c r="H595" s="86"/>
      <c r="I595" s="65"/>
      <c r="J595" s="86"/>
      <c r="K595" s="86"/>
      <c r="L595" s="153"/>
      <c r="M595" s="84"/>
      <c r="N595" s="85"/>
      <c r="O595" s="153"/>
      <c r="P595" s="86"/>
      <c r="R595" s="153"/>
      <c r="S595" s="86"/>
    </row>
    <row r="596" spans="3:22" x14ac:dyDescent="0.25">
      <c r="C596" s="44"/>
      <c r="D596" s="23"/>
      <c r="E596" s="23"/>
      <c r="F596" s="44"/>
      <c r="G596" s="23"/>
      <c r="H596" s="23"/>
      <c r="I596" s="44"/>
      <c r="J596" s="23"/>
      <c r="K596" s="23"/>
      <c r="L596" s="153"/>
      <c r="M596" s="23"/>
      <c r="N596" s="23"/>
      <c r="O596" s="153"/>
      <c r="P596" s="23"/>
      <c r="R596" s="153"/>
      <c r="S596" s="23"/>
    </row>
    <row r="597" spans="3:22" x14ac:dyDescent="0.25">
      <c r="C597" s="46"/>
      <c r="D597" s="23"/>
      <c r="E597" s="23"/>
      <c r="F597" s="46"/>
      <c r="G597" s="23"/>
      <c r="H597" s="23"/>
      <c r="I597" s="46"/>
      <c r="J597" s="23"/>
      <c r="K597" s="23"/>
      <c r="L597" s="153"/>
      <c r="M597" s="23"/>
      <c r="N597" s="23"/>
      <c r="O597" s="153"/>
      <c r="P597" s="23"/>
      <c r="R597" s="153"/>
      <c r="S597" s="23"/>
    </row>
    <row r="598" spans="3:22" ht="15" x14ac:dyDescent="0.25">
      <c r="C598" s="46"/>
      <c r="D598" s="165" t="str">
        <f>I511&amp;" = "&amp;ROUND(N511,2)&amp;"Tn-m"</f>
        <v>M1 = 0.84Tn-m</v>
      </c>
      <c r="E598" s="166"/>
      <c r="F598" s="46"/>
      <c r="G598" s="165" t="str">
        <f>I520&amp;" = "&amp;ROUND(N520,2)&amp;"Tn-m"</f>
        <v>M2 = 3.55Tn-m</v>
      </c>
      <c r="H598" s="166"/>
      <c r="I598" s="46"/>
      <c r="J598" s="165" t="str">
        <f>I529&amp;" = "&amp;ROUND(N529,2)&amp;"Tn-m"</f>
        <v>M3 = 1.58Tn-m</v>
      </c>
      <c r="K598" s="166"/>
      <c r="L598" s="153"/>
      <c r="M598" s="93"/>
      <c r="N598" s="94"/>
      <c r="O598" s="153"/>
      <c r="P598" s="93"/>
      <c r="R598" s="153"/>
      <c r="S598" s="93"/>
    </row>
    <row r="599" spans="3:22" ht="15" customHeight="1" x14ac:dyDescent="0.25">
      <c r="C599" s="46"/>
      <c r="D599" s="23"/>
      <c r="E599" s="23"/>
      <c r="F599" s="46"/>
      <c r="I599" s="46"/>
      <c r="J599" s="23"/>
      <c r="K599" s="23"/>
      <c r="L599" s="153"/>
      <c r="M599" s="23"/>
      <c r="N599" s="23"/>
      <c r="O599" s="153"/>
      <c r="P599" s="23"/>
      <c r="R599" s="153"/>
      <c r="S599" s="23"/>
    </row>
    <row r="600" spans="3:22" ht="15" x14ac:dyDescent="0.25">
      <c r="C600" s="23"/>
      <c r="D600" s="212" t="str">
        <f>I510&amp;" = "&amp;ROUND(N510,2)&amp;"Tn"</f>
        <v>V1 = 0.4Tn</v>
      </c>
      <c r="E600" s="212"/>
      <c r="F600" s="23"/>
      <c r="G600" s="167" t="str">
        <f>I519&amp;" = "&amp;ROUND(N519,2)&amp;"Tn"</f>
        <v>V2 = 2.03Tn</v>
      </c>
      <c r="H600" s="167"/>
      <c r="I600" s="23"/>
      <c r="J600" s="167" t="str">
        <f>I528&amp;" = "&amp;ROUND(N528,2)&amp;"Tn"</f>
        <v>V3 = 1.08Tn</v>
      </c>
      <c r="K600" s="167"/>
      <c r="L600" s="23"/>
      <c r="M600" s="95"/>
      <c r="N600" s="92"/>
      <c r="O600" s="23"/>
      <c r="P600" s="96"/>
      <c r="R600" s="23"/>
      <c r="S600" s="96"/>
    </row>
    <row r="601" spans="3:22" x14ac:dyDescent="0.25">
      <c r="C601" s="23"/>
      <c r="D601" s="23"/>
      <c r="E601" s="23"/>
      <c r="F601" s="23"/>
      <c r="G601" s="23"/>
      <c r="H601" s="23"/>
      <c r="I601" s="23"/>
      <c r="J601" s="23"/>
      <c r="K601" s="23"/>
    </row>
    <row r="602" spans="3:22" ht="15" x14ac:dyDescent="0.25">
      <c r="C602" s="23"/>
      <c r="D602" s="168" t="str">
        <f>I509&amp;" = "&amp;ROUND(N509,2)&amp;"Tn"</f>
        <v>N1 = 12.56Tn</v>
      </c>
      <c r="E602" s="168"/>
      <c r="F602" s="23"/>
      <c r="G602" s="168" t="str">
        <f>I518&amp;" = "&amp;ROUND(N518,2)&amp;"Tn"</f>
        <v>N2 = 18.62Tn</v>
      </c>
      <c r="H602" s="168"/>
      <c r="I602" s="23"/>
      <c r="J602" s="168" t="str">
        <f>I527&amp;" = "&amp;ROUND(N527,2)&amp;"Tn"</f>
        <v>N3 = 3.22Tn</v>
      </c>
      <c r="K602" s="168"/>
    </row>
    <row r="603" spans="3:22" s="23" customFormat="1" ht="15" x14ac:dyDescent="0.25">
      <c r="E603" s="106"/>
      <c r="F603" s="106"/>
      <c r="H603" s="106"/>
      <c r="I603" s="106"/>
      <c r="K603" s="95"/>
      <c r="L603" s="95"/>
      <c r="N603" s="95"/>
      <c r="O603" s="95"/>
    </row>
    <row r="604" spans="3:22" s="23" customFormat="1" ht="15" x14ac:dyDescent="0.25">
      <c r="C604" s="203" t="s">
        <v>121</v>
      </c>
      <c r="D604" s="203"/>
      <c r="E604" s="106"/>
      <c r="F604" s="106"/>
      <c r="H604" s="106"/>
      <c r="I604" s="106"/>
      <c r="L604" s="201" t="s">
        <v>122</v>
      </c>
      <c r="M604" s="201"/>
      <c r="N604" s="201"/>
    </row>
    <row r="605" spans="3:22" x14ac:dyDescent="0.25">
      <c r="J605" s="23"/>
      <c r="K605" s="23"/>
      <c r="L605" s="23"/>
      <c r="M605" s="23"/>
      <c r="N605" s="23"/>
      <c r="O605" s="23"/>
    </row>
    <row r="606" spans="3:22" ht="15" x14ac:dyDescent="0.25">
      <c r="K606" s="23"/>
      <c r="L606" s="107"/>
      <c r="M606" s="107"/>
      <c r="N606" s="23"/>
      <c r="O606" s="23"/>
      <c r="P606" s="23"/>
    </row>
    <row r="607" spans="3:22" ht="15" x14ac:dyDescent="0.25">
      <c r="D607" s="200" t="str">
        <f>I573&amp;" = "&amp;ROUND(N573,2)&amp;"Tn"</f>
        <v>V7 = 7.62Tn</v>
      </c>
      <c r="E607" s="200"/>
      <c r="M607" s="23"/>
      <c r="N607" s="151" t="str">
        <f>I574&amp;" = "&amp;ROUND(N574,2)&amp;"Tn-m"</f>
        <v>M7 = 1.75Tn-m</v>
      </c>
      <c r="O607" s="151"/>
      <c r="P607" s="101"/>
      <c r="Q607" s="151" t="str">
        <f>I577&amp;" = "&amp;ROUND(N577,2)&amp;"Tn-m"</f>
        <v>M8 = -3.26Tn-m</v>
      </c>
      <c r="R607" s="151"/>
    </row>
    <row r="608" spans="3:22" ht="14.25" customHeight="1" thickBot="1" x14ac:dyDescent="0.3">
      <c r="C608" s="23"/>
      <c r="D608" s="101"/>
      <c r="E608" s="101"/>
      <c r="F608" s="101"/>
      <c r="G608" s="23"/>
      <c r="M608" s="33"/>
      <c r="N608" s="102"/>
      <c r="O608" s="102"/>
      <c r="P608" s="102"/>
      <c r="Q608" s="23"/>
      <c r="R608" s="23"/>
      <c r="V608" s="30"/>
    </row>
    <row r="609" spans="3:26" ht="16.5" customHeight="1" thickTop="1" thickBot="1" x14ac:dyDescent="0.3">
      <c r="C609" s="33"/>
      <c r="D609" s="102"/>
      <c r="E609" s="102"/>
      <c r="F609" s="102"/>
      <c r="G609" s="23"/>
      <c r="M609" s="196" t="str">
        <f>I541&amp;" = "&amp;ROUND(N541,2)&amp;"Tn-m"</f>
        <v>M7 = -1.75Tn-m</v>
      </c>
      <c r="N609" s="197" t="str">
        <f>I538&amp;" = "&amp;ROUND(N538,2)&amp;"Tn-m"</f>
        <v>M4 = -1.44Tn-m</v>
      </c>
      <c r="O609" s="98"/>
      <c r="P609" s="30"/>
      <c r="Q609" s="160" t="str">
        <f>I550&amp;" = "&amp;ROUND(N550,2)&amp;"Tn-m"</f>
        <v>M8 = 3.26Tn-m</v>
      </c>
      <c r="R609" s="23"/>
      <c r="T609" s="23"/>
      <c r="U609" s="142"/>
      <c r="V609" s="140"/>
      <c r="W609" s="98"/>
      <c r="X609" s="30"/>
      <c r="Y609" s="142"/>
      <c r="Z609" s="23"/>
    </row>
    <row r="610" spans="3:26" ht="15.75" customHeight="1" thickTop="1" x14ac:dyDescent="0.25">
      <c r="C610" s="154" t="str">
        <f>I537&amp;" = "&amp;ROUND(N537,2)&amp;"Tn"</f>
        <v>V4 = -1.06Tn</v>
      </c>
      <c r="E610" s="98"/>
      <c r="F610" s="41"/>
      <c r="G610" s="23"/>
      <c r="I610" s="30"/>
      <c r="J610" s="133"/>
      <c r="K610" s="98"/>
      <c r="M610" s="196"/>
      <c r="N610" s="198"/>
      <c r="O610" s="84"/>
      <c r="P610" s="204" t="str">
        <f>I547&amp;" = "&amp;ROUND(N547,2)&amp;"Tn-m"</f>
        <v>M5 = 1.43Tn-m</v>
      </c>
      <c r="Q610" s="160"/>
      <c r="R610" s="23"/>
      <c r="T610" s="23"/>
      <c r="U610" s="142"/>
      <c r="V610" s="140"/>
      <c r="W610" s="84"/>
      <c r="X610" s="140"/>
      <c r="Y610" s="142"/>
      <c r="Z610" s="23"/>
    </row>
    <row r="611" spans="3:26" ht="15" customHeight="1" x14ac:dyDescent="0.25">
      <c r="C611" s="154"/>
      <c r="E611" s="84"/>
      <c r="F611" s="153" t="str">
        <f>I546&amp;" = "&amp;ROUND(N546,2)&amp;"Tn"</f>
        <v>V5 = 1.56Tn</v>
      </c>
      <c r="G611" s="86"/>
      <c r="I611" s="30"/>
      <c r="J611" s="133"/>
      <c r="K611" s="137"/>
      <c r="M611" s="196"/>
      <c r="N611" s="198"/>
      <c r="O611" s="84"/>
      <c r="P611" s="204"/>
      <c r="Q611" s="160"/>
      <c r="R611" s="107"/>
      <c r="T611" s="23"/>
      <c r="U611" s="142"/>
      <c r="V611" s="140"/>
      <c r="W611" s="84"/>
      <c r="X611" s="140"/>
      <c r="Y611" s="142"/>
      <c r="Z611" s="107"/>
    </row>
    <row r="612" spans="3:26" ht="15" x14ac:dyDescent="0.25">
      <c r="C612" s="154"/>
      <c r="E612" s="84"/>
      <c r="F612" s="153"/>
      <c r="G612" s="155" t="str">
        <f>I576&amp;" = "&amp;ROUND(N576,2)&amp;"Tn"</f>
        <v>V8 = 8.38Tn</v>
      </c>
      <c r="H612" s="156"/>
      <c r="I612" s="30"/>
      <c r="J612" s="133"/>
      <c r="K612" s="137"/>
      <c r="M612" s="196"/>
      <c r="N612" s="198"/>
      <c r="O612" s="84"/>
      <c r="P612" s="204"/>
      <c r="Q612" s="160"/>
      <c r="R612" s="23"/>
      <c r="T612" s="23"/>
      <c r="U612" s="142"/>
      <c r="V612" s="140"/>
      <c r="W612" s="84"/>
      <c r="X612" s="140"/>
      <c r="Y612" s="142"/>
      <c r="Z612" s="23"/>
    </row>
    <row r="613" spans="3:26" ht="15" x14ac:dyDescent="0.25">
      <c r="C613" s="154"/>
      <c r="E613" s="84"/>
      <c r="F613" s="153"/>
      <c r="G613" s="86"/>
      <c r="I613" s="30"/>
      <c r="J613" s="133"/>
      <c r="K613" s="137"/>
      <c r="M613" s="196"/>
      <c r="N613" s="198"/>
      <c r="O613" s="86"/>
      <c r="P613" s="204"/>
      <c r="Q613" s="160"/>
      <c r="R613" s="23"/>
      <c r="T613" s="23"/>
      <c r="U613" s="142"/>
      <c r="V613" s="140"/>
      <c r="W613" s="86"/>
      <c r="X613" s="140"/>
      <c r="Y613" s="142"/>
      <c r="Z613" s="23"/>
    </row>
    <row r="614" spans="3:26" ht="15" customHeight="1" x14ac:dyDescent="0.25">
      <c r="C614" s="154"/>
      <c r="E614" s="86"/>
      <c r="F614" s="153"/>
      <c r="G614" s="86"/>
      <c r="I614" s="30"/>
      <c r="J614" s="133"/>
      <c r="K614" s="138"/>
      <c r="M614" s="196"/>
      <c r="N614" s="198"/>
      <c r="O614" s="86"/>
      <c r="P614" s="204"/>
      <c r="Q614" s="160"/>
      <c r="R614" s="23"/>
      <c r="T614" s="23"/>
      <c r="U614" s="142"/>
      <c r="V614" s="140"/>
      <c r="W614" s="86"/>
      <c r="X614" s="140"/>
      <c r="Y614" s="142"/>
      <c r="Z614" s="23"/>
    </row>
    <row r="615" spans="3:26" ht="15" x14ac:dyDescent="0.25">
      <c r="C615" s="154"/>
      <c r="E615" s="86"/>
      <c r="F615" s="153"/>
      <c r="G615" s="86"/>
      <c r="I615" s="30"/>
      <c r="J615" s="133"/>
      <c r="K615" s="138"/>
      <c r="M615" s="23"/>
      <c r="N615" s="198"/>
      <c r="O615" s="107"/>
      <c r="P615" s="154"/>
      <c r="Q615" s="86"/>
      <c r="R615" s="23"/>
      <c r="S615" s="30"/>
      <c r="T615" s="140"/>
      <c r="U615" s="107"/>
      <c r="V615" s="140"/>
      <c r="W615" s="86"/>
      <c r="X615" s="23"/>
    </row>
    <row r="616" spans="3:26" ht="15" x14ac:dyDescent="0.25">
      <c r="D616" s="208" t="str">
        <f>I555&amp;" = "&amp;ROUND(N555,2)&amp;"Tn"</f>
        <v>V4 = 4.94Tn</v>
      </c>
      <c r="E616" s="200"/>
      <c r="F616" s="153"/>
      <c r="I616" s="30"/>
      <c r="J616" s="107"/>
      <c r="K616" s="107"/>
      <c r="M616" s="23"/>
      <c r="N616" s="198"/>
      <c r="O616" s="86"/>
      <c r="P616" s="154"/>
      <c r="Q616" s="151" t="str">
        <f>I559&amp;" = "&amp;ROUND(N559,2)&amp;"Tn-m"</f>
        <v>M5 = -5.94Tn-m</v>
      </c>
      <c r="R616" s="151"/>
      <c r="S616" s="30"/>
      <c r="T616" s="151" t="str">
        <f>I568&amp;" = "&amp;ROUND(N568,2)&amp;"Tn-m"</f>
        <v>M6 = -1.64Tn-m</v>
      </c>
      <c r="U616" s="151"/>
      <c r="V616" s="140"/>
      <c r="W616" s="112"/>
      <c r="X616" s="112"/>
    </row>
    <row r="617" spans="3:26" ht="15.75" thickBot="1" x14ac:dyDescent="0.3">
      <c r="D617" s="99"/>
      <c r="E617" s="86"/>
      <c r="F617" s="153"/>
      <c r="I617" s="133"/>
      <c r="J617" s="86"/>
      <c r="M617" s="23"/>
      <c r="N617" s="199"/>
      <c r="O617" s="35"/>
      <c r="P617" s="154"/>
      <c r="Q617" s="143"/>
      <c r="R617" s="23"/>
      <c r="S617" s="134"/>
      <c r="T617" s="140"/>
      <c r="U617" s="144"/>
      <c r="V617" s="140"/>
      <c r="W617" s="138"/>
      <c r="X617" s="23"/>
    </row>
    <row r="618" spans="3:26" ht="16.5" customHeight="1" thickTop="1" thickBot="1" x14ac:dyDescent="0.3">
      <c r="D618" s="100"/>
      <c r="E618" s="35"/>
      <c r="F618" s="153"/>
      <c r="G618" s="210" t="str">
        <f>I564&amp;" = "&amp;ROUND(N564,2)&amp;"Tn"</f>
        <v>V5 = 2.78Tn</v>
      </c>
      <c r="H618" s="211"/>
      <c r="I618" s="134"/>
      <c r="K618" s="23"/>
      <c r="L618" s="161" t="str">
        <f>I556&amp;" = "&amp;ROUND(N556,2)&amp;"Tn-m"</f>
        <v>M4 = 0.89Tn-m</v>
      </c>
      <c r="M618" s="161"/>
      <c r="N618" s="159" t="str">
        <f>I514&amp;" = "&amp;ROUND(N514,2)&amp;"Tn-m"</f>
        <v>M4 = 0.55Tn-m</v>
      </c>
      <c r="O618" s="157" t="str">
        <f>I565&amp;" = "&amp;ROUND(N565,2)&amp;"Tn-m"</f>
        <v>M5 = 0.98Tn-m</v>
      </c>
      <c r="P618" s="157"/>
      <c r="Q618" s="149" t="str">
        <f>I523&amp;" = "&amp;ROUND(N523,2)&amp;"Tn-m"</f>
        <v>M5 = 3.54Tn-m</v>
      </c>
      <c r="R618" s="141"/>
      <c r="S618" s="138"/>
      <c r="T618" s="149" t="str">
        <f>I532&amp;" = "&amp;ROUND(N532,2)&amp;"Tn-m"</f>
        <v>M6 = 1.64Tn-m</v>
      </c>
      <c r="V618" s="23"/>
    </row>
    <row r="619" spans="3:26" ht="15.75" customHeight="1" thickTop="1" x14ac:dyDescent="0.25">
      <c r="C619" s="207" t="str">
        <f>I510&amp;" = "&amp;ROUND(N510,2)&amp;"Tn"</f>
        <v>V1 = 0.4Tn</v>
      </c>
      <c r="D619" s="97"/>
      <c r="E619" s="90"/>
      <c r="F619" s="91"/>
      <c r="G619" s="117"/>
      <c r="H619" s="139"/>
      <c r="K619" s="23"/>
      <c r="M619" s="108"/>
      <c r="N619" s="160"/>
      <c r="O619" s="104"/>
      <c r="P619" s="104"/>
      <c r="Q619" s="149"/>
      <c r="R619" s="142"/>
      <c r="S619" s="104"/>
      <c r="T619" s="149"/>
      <c r="V619" s="23"/>
    </row>
    <row r="620" spans="3:26" ht="15" customHeight="1" x14ac:dyDescent="0.2">
      <c r="C620" s="153"/>
      <c r="D620" s="103"/>
      <c r="E620" s="104"/>
      <c r="F620" s="105"/>
      <c r="G620" s="104"/>
      <c r="H620" s="104"/>
      <c r="K620" s="23"/>
      <c r="M620" s="158" t="str">
        <f>I511&amp;" = "&amp;ROUND(N511,2)&amp;"Tn-m"</f>
        <v>M1 = 0.84Tn-m</v>
      </c>
      <c r="N620" s="160"/>
      <c r="O620" s="85"/>
      <c r="P620" s="162" t="str">
        <f>I520&amp;" = "&amp;ROUND(N520,2)&amp;"Tn-m"</f>
        <v>M2 = 3.55Tn-m</v>
      </c>
      <c r="Q620" s="149"/>
      <c r="R620" s="142"/>
      <c r="S620" s="150" t="str">
        <f>I529&amp;" = "&amp;ROUND(N529,2)&amp;"Tn-m"</f>
        <v>M3 = 1.58Tn-m</v>
      </c>
      <c r="T620" s="149"/>
      <c r="V620" s="23"/>
    </row>
    <row r="621" spans="3:26" ht="15" customHeight="1" x14ac:dyDescent="0.2">
      <c r="C621" s="153"/>
      <c r="D621" s="84"/>
      <c r="E621" s="85"/>
      <c r="F621" s="154" t="str">
        <f>I519&amp;" = "&amp;ROUND(N519,2)&amp;"Tn"</f>
        <v>V2 = 2.03Tn</v>
      </c>
      <c r="G621" s="86"/>
      <c r="I621" s="154" t="str">
        <f>I528&amp;" = "&amp;ROUND(N528,2)&amp;"Tn"</f>
        <v>V3 = 1.08Tn</v>
      </c>
      <c r="J621" s="86"/>
      <c r="K621" s="23"/>
      <c r="M621" s="158"/>
      <c r="N621" s="160"/>
      <c r="O621" s="85"/>
      <c r="P621" s="162"/>
      <c r="Q621" s="149"/>
      <c r="R621" s="142"/>
      <c r="S621" s="150"/>
      <c r="T621" s="149"/>
      <c r="V621" s="107"/>
    </row>
    <row r="622" spans="3:26" ht="15" x14ac:dyDescent="0.2">
      <c r="C622" s="153"/>
      <c r="D622" s="84"/>
      <c r="E622" s="85"/>
      <c r="F622" s="154"/>
      <c r="G622" s="155" t="str">
        <f>I558&amp;" = "&amp;ROUND(N558,2)&amp;"Tn"</f>
        <v>V5 = 7.46Tn</v>
      </c>
      <c r="H622" s="156"/>
      <c r="I622" s="154"/>
      <c r="J622" s="155" t="str">
        <f>I567&amp;" = "&amp;ROUND(N567,2)&amp;"Tn"</f>
        <v>V6 = 3.22Tn</v>
      </c>
      <c r="K622" s="156"/>
      <c r="M622" s="158"/>
      <c r="N622" s="160"/>
      <c r="O622" s="23"/>
      <c r="P622" s="162"/>
      <c r="Q622" s="149"/>
      <c r="R622" s="142"/>
      <c r="S622" s="150"/>
      <c r="T622" s="149"/>
      <c r="V622" s="23"/>
    </row>
    <row r="623" spans="3:26" x14ac:dyDescent="0.25">
      <c r="C623" s="153"/>
      <c r="D623" s="23"/>
      <c r="E623" s="23"/>
      <c r="F623" s="154"/>
      <c r="G623" s="23"/>
      <c r="I623" s="154"/>
      <c r="J623" s="23"/>
      <c r="K623" s="23"/>
      <c r="M623" s="158"/>
      <c r="N623" s="160"/>
      <c r="O623" s="23"/>
      <c r="P623" s="162"/>
      <c r="Q623" s="149"/>
      <c r="R623" s="142"/>
      <c r="S623" s="150"/>
      <c r="T623" s="149"/>
      <c r="V623" s="23"/>
    </row>
    <row r="624" spans="3:26" ht="15" x14ac:dyDescent="0.25">
      <c r="C624" s="153"/>
      <c r="D624" s="23"/>
      <c r="E624" s="23"/>
      <c r="F624" s="154"/>
      <c r="G624" s="23"/>
      <c r="I624" s="154"/>
      <c r="J624" s="23"/>
      <c r="K624" s="23"/>
      <c r="M624" s="158"/>
      <c r="N624" s="93"/>
      <c r="O624" s="94"/>
      <c r="P624" s="163"/>
      <c r="Q624" s="93"/>
      <c r="R624" s="132"/>
      <c r="S624" s="150"/>
      <c r="T624" s="93"/>
      <c r="V624" s="23"/>
    </row>
    <row r="625" spans="3:22" ht="15" x14ac:dyDescent="0.25">
      <c r="C625" s="153"/>
      <c r="D625" s="93"/>
      <c r="E625" s="94"/>
      <c r="F625" s="154"/>
      <c r="G625" s="93"/>
      <c r="I625" s="154"/>
      <c r="J625" s="93"/>
      <c r="K625" s="23"/>
      <c r="M625" s="158"/>
      <c r="N625" s="23"/>
      <c r="O625" s="23"/>
      <c r="P625" s="163"/>
      <c r="Q625" s="23"/>
      <c r="R625" s="23"/>
      <c r="S625" s="150"/>
      <c r="T625" s="23"/>
      <c r="V625" s="23"/>
    </row>
    <row r="626" spans="3:22" ht="15" x14ac:dyDescent="0.25">
      <c r="C626" s="153"/>
      <c r="D626" s="23"/>
      <c r="E626" s="23"/>
      <c r="F626" s="154"/>
      <c r="G626" s="23"/>
      <c r="I626" s="154"/>
      <c r="J626" s="23"/>
      <c r="K626" s="23"/>
      <c r="M626" s="23"/>
      <c r="N626" s="95"/>
      <c r="O626" s="92"/>
      <c r="P626" s="23"/>
      <c r="Q626" s="96"/>
      <c r="R626" s="95"/>
      <c r="S626" s="23"/>
      <c r="T626" s="96"/>
      <c r="V626" s="23"/>
    </row>
    <row r="627" spans="3:22" ht="15" x14ac:dyDescent="0.25">
      <c r="C627" s="23"/>
      <c r="D627" s="95"/>
      <c r="E627" s="92"/>
      <c r="F627" s="23"/>
      <c r="G627" s="96"/>
      <c r="I627" s="23"/>
      <c r="J627" s="96"/>
      <c r="K627" s="23"/>
    </row>
  </sheetData>
  <sheetProtection algorithmName="SHA-512" hashValue="FsDbrTfmtUWWaVvbHHqlw2jDFz92cTenQwwnDsnW8w+JH+BB1rUuzNzbTVh9fVtTA0csrSmTD8r+M+gJs49Bww==" saltValue="sNcqa11q10jgBiMxX5S4RQ==" spinCount="100000" sheet="1" objects="1" scenarios="1"/>
  <mergeCells count="282">
    <mergeCell ref="C374:F374"/>
    <mergeCell ref="C375:K375"/>
    <mergeCell ref="C394:G394"/>
    <mergeCell ref="C534:D534"/>
    <mergeCell ref="C543:D543"/>
    <mergeCell ref="C552:D552"/>
    <mergeCell ref="C455:D455"/>
    <mergeCell ref="C464:D464"/>
    <mergeCell ref="C473:D473"/>
    <mergeCell ref="C501:G501"/>
    <mergeCell ref="C502:H503"/>
    <mergeCell ref="C507:D507"/>
    <mergeCell ref="C516:D516"/>
    <mergeCell ref="C525:D525"/>
    <mergeCell ref="C482:D482"/>
    <mergeCell ref="C491:D491"/>
    <mergeCell ref="A45:B45"/>
    <mergeCell ref="J212:K212"/>
    <mergeCell ref="J197:K197"/>
    <mergeCell ref="J182:K182"/>
    <mergeCell ref="J167:K167"/>
    <mergeCell ref="J152:K152"/>
    <mergeCell ref="C324:H324"/>
    <mergeCell ref="B107:H107"/>
    <mergeCell ref="B97:H97"/>
    <mergeCell ref="B253:G253"/>
    <mergeCell ref="B212:C212"/>
    <mergeCell ref="D212:E212"/>
    <mergeCell ref="F212:G212"/>
    <mergeCell ref="H212:I212"/>
    <mergeCell ref="B209:C209"/>
    <mergeCell ref="G209:H209"/>
    <mergeCell ref="J209:K209"/>
    <mergeCell ref="B210:C210"/>
    <mergeCell ref="G210:H210"/>
    <mergeCell ref="J210:K210"/>
    <mergeCell ref="B211:C211"/>
    <mergeCell ref="D211:E211"/>
    <mergeCell ref="F211:G211"/>
    <mergeCell ref="H211:I211"/>
    <mergeCell ref="K5:M6"/>
    <mergeCell ref="C35:H35"/>
    <mergeCell ref="C34:G34"/>
    <mergeCell ref="B4:C4"/>
    <mergeCell ref="B5:C5"/>
    <mergeCell ref="B6:C6"/>
    <mergeCell ref="F6:G6"/>
    <mergeCell ref="D10:F10"/>
    <mergeCell ref="D19:F19"/>
    <mergeCell ref="E29:E30"/>
    <mergeCell ref="C16:C18"/>
    <mergeCell ref="C11:C15"/>
    <mergeCell ref="F16:F18"/>
    <mergeCell ref="F12:F15"/>
    <mergeCell ref="C21:C24"/>
    <mergeCell ref="C25:C27"/>
    <mergeCell ref="F21:F24"/>
    <mergeCell ref="F25:F27"/>
    <mergeCell ref="H4:I4"/>
    <mergeCell ref="H6:I6"/>
    <mergeCell ref="A24:B24"/>
    <mergeCell ref="A15:B15"/>
    <mergeCell ref="G19:I19"/>
    <mergeCell ref="B7:C7"/>
    <mergeCell ref="J211:K211"/>
    <mergeCell ref="B208:C208"/>
    <mergeCell ref="D208:E208"/>
    <mergeCell ref="F208:G208"/>
    <mergeCell ref="H208:I208"/>
    <mergeCell ref="B197:C197"/>
    <mergeCell ref="D197:E197"/>
    <mergeCell ref="F197:G197"/>
    <mergeCell ref="H197:I197"/>
    <mergeCell ref="B194:C194"/>
    <mergeCell ref="G194:H194"/>
    <mergeCell ref="J194:K194"/>
    <mergeCell ref="B195:C195"/>
    <mergeCell ref="G195:H195"/>
    <mergeCell ref="J195:K195"/>
    <mergeCell ref="B196:C196"/>
    <mergeCell ref="D196:E196"/>
    <mergeCell ref="F196:G196"/>
    <mergeCell ref="H196:I196"/>
    <mergeCell ref="J196:K196"/>
    <mergeCell ref="B193:C193"/>
    <mergeCell ref="D193:E193"/>
    <mergeCell ref="F193:G193"/>
    <mergeCell ref="H193:I193"/>
    <mergeCell ref="B182:C182"/>
    <mergeCell ref="D182:E182"/>
    <mergeCell ref="F182:G182"/>
    <mergeCell ref="H182:I182"/>
    <mergeCell ref="B179:C179"/>
    <mergeCell ref="G179:H179"/>
    <mergeCell ref="J164:K164"/>
    <mergeCell ref="B165:C165"/>
    <mergeCell ref="G165:H165"/>
    <mergeCell ref="J165:K165"/>
    <mergeCell ref="B166:C166"/>
    <mergeCell ref="D166:E166"/>
    <mergeCell ref="F166:G166"/>
    <mergeCell ref="H166:I166"/>
    <mergeCell ref="J166:K166"/>
    <mergeCell ref="J179:K179"/>
    <mergeCell ref="B180:C180"/>
    <mergeCell ref="G180:H180"/>
    <mergeCell ref="J180:K180"/>
    <mergeCell ref="B181:C181"/>
    <mergeCell ref="D181:E181"/>
    <mergeCell ref="F181:G181"/>
    <mergeCell ref="H181:I181"/>
    <mergeCell ref="J181:K181"/>
    <mergeCell ref="J149:K149"/>
    <mergeCell ref="B150:C150"/>
    <mergeCell ref="G150:H150"/>
    <mergeCell ref="J150:K150"/>
    <mergeCell ref="B151:C151"/>
    <mergeCell ref="D151:E151"/>
    <mergeCell ref="F151:G151"/>
    <mergeCell ref="H151:I151"/>
    <mergeCell ref="J151:K151"/>
    <mergeCell ref="B96:D96"/>
    <mergeCell ref="B62:H62"/>
    <mergeCell ref="C64:E64"/>
    <mergeCell ref="B81:L83"/>
    <mergeCell ref="B85:H85"/>
    <mergeCell ref="A54:B54"/>
    <mergeCell ref="B106:D106"/>
    <mergeCell ref="B116:I116"/>
    <mergeCell ref="B117:M117"/>
    <mergeCell ref="E59:E60"/>
    <mergeCell ref="B130:M131"/>
    <mergeCell ref="B134:C134"/>
    <mergeCell ref="B135:C135"/>
    <mergeCell ref="G134:H134"/>
    <mergeCell ref="G135:H135"/>
    <mergeCell ref="B254:M256"/>
    <mergeCell ref="J136:K136"/>
    <mergeCell ref="J137:K137"/>
    <mergeCell ref="B133:C133"/>
    <mergeCell ref="F133:G133"/>
    <mergeCell ref="H133:I133"/>
    <mergeCell ref="D133:E133"/>
    <mergeCell ref="J134:K134"/>
    <mergeCell ref="J135:K135"/>
    <mergeCell ref="B136:C136"/>
    <mergeCell ref="B137:C137"/>
    <mergeCell ref="D136:E136"/>
    <mergeCell ref="D137:E137"/>
    <mergeCell ref="F136:G136"/>
    <mergeCell ref="F137:G137"/>
    <mergeCell ref="H136:I136"/>
    <mergeCell ref="H137:I137"/>
    <mergeCell ref="B148:C148"/>
    <mergeCell ref="D148:E148"/>
    <mergeCell ref="B163:C163"/>
    <mergeCell ref="D163:E163"/>
    <mergeCell ref="F163:G163"/>
    <mergeCell ref="H163:I163"/>
    <mergeCell ref="B152:C152"/>
    <mergeCell ref="D152:E152"/>
    <mergeCell ref="F152:G152"/>
    <mergeCell ref="H152:I152"/>
    <mergeCell ref="B178:C178"/>
    <mergeCell ref="D178:E178"/>
    <mergeCell ref="F178:G178"/>
    <mergeCell ref="H178:I178"/>
    <mergeCell ref="B167:C167"/>
    <mergeCell ref="D167:E167"/>
    <mergeCell ref="F167:G167"/>
    <mergeCell ref="H167:I167"/>
    <mergeCell ref="B164:C164"/>
    <mergeCell ref="G164:H164"/>
    <mergeCell ref="C619:C626"/>
    <mergeCell ref="F621:F626"/>
    <mergeCell ref="C610:C615"/>
    <mergeCell ref="G622:H622"/>
    <mergeCell ref="D616:E616"/>
    <mergeCell ref="G612:H612"/>
    <mergeCell ref="L592:L599"/>
    <mergeCell ref="L583:L591"/>
    <mergeCell ref="O594:O599"/>
    <mergeCell ref="M590:O590"/>
    <mergeCell ref="D602:E602"/>
    <mergeCell ref="G602:H602"/>
    <mergeCell ref="N607:O607"/>
    <mergeCell ref="G618:H618"/>
    <mergeCell ref="D598:E598"/>
    <mergeCell ref="G598:H598"/>
    <mergeCell ref="D600:E600"/>
    <mergeCell ref="G600:H600"/>
    <mergeCell ref="I25:I27"/>
    <mergeCell ref="I21:I24"/>
    <mergeCell ref="H29:H30"/>
    <mergeCell ref="E14:E15"/>
    <mergeCell ref="H59:H60"/>
    <mergeCell ref="E44:E45"/>
    <mergeCell ref="Q607:R607"/>
    <mergeCell ref="M609:M614"/>
    <mergeCell ref="N609:N617"/>
    <mergeCell ref="Q609:Q614"/>
    <mergeCell ref="Q616:R616"/>
    <mergeCell ref="D607:E607"/>
    <mergeCell ref="C581:D581"/>
    <mergeCell ref="M580:N580"/>
    <mergeCell ref="C604:D604"/>
    <mergeCell ref="L604:N604"/>
    <mergeCell ref="P610:P617"/>
    <mergeCell ref="F611:F618"/>
    <mergeCell ref="M581:O582"/>
    <mergeCell ref="F148:G148"/>
    <mergeCell ref="H148:I148"/>
    <mergeCell ref="B149:C149"/>
    <mergeCell ref="G149:H149"/>
    <mergeCell ref="B223:C223"/>
    <mergeCell ref="D223:E223"/>
    <mergeCell ref="F223:G223"/>
    <mergeCell ref="H223:I223"/>
    <mergeCell ref="B224:C224"/>
    <mergeCell ref="G224:H224"/>
    <mergeCell ref="J224:K224"/>
    <mergeCell ref="B225:C225"/>
    <mergeCell ref="G225:H225"/>
    <mergeCell ref="J225:K225"/>
    <mergeCell ref="B226:C226"/>
    <mergeCell ref="D226:E226"/>
    <mergeCell ref="F226:G226"/>
    <mergeCell ref="H226:I226"/>
    <mergeCell ref="J226:K226"/>
    <mergeCell ref="B227:C227"/>
    <mergeCell ref="D227:E227"/>
    <mergeCell ref="F227:G227"/>
    <mergeCell ref="H227:I227"/>
    <mergeCell ref="J227:K227"/>
    <mergeCell ref="B238:C238"/>
    <mergeCell ref="D238:E238"/>
    <mergeCell ref="F238:G238"/>
    <mergeCell ref="H238:I238"/>
    <mergeCell ref="B239:C239"/>
    <mergeCell ref="G239:H239"/>
    <mergeCell ref="J239:K239"/>
    <mergeCell ref="B240:C240"/>
    <mergeCell ref="G240:H240"/>
    <mergeCell ref="J240:K240"/>
    <mergeCell ref="C561:D561"/>
    <mergeCell ref="C570:D570"/>
    <mergeCell ref="J598:K598"/>
    <mergeCell ref="J600:K600"/>
    <mergeCell ref="J602:K602"/>
    <mergeCell ref="B241:C241"/>
    <mergeCell ref="D241:E241"/>
    <mergeCell ref="F241:G241"/>
    <mergeCell ref="H241:I241"/>
    <mergeCell ref="J241:K241"/>
    <mergeCell ref="B242:C242"/>
    <mergeCell ref="D242:E242"/>
    <mergeCell ref="F242:G242"/>
    <mergeCell ref="H242:I242"/>
    <mergeCell ref="J242:K242"/>
    <mergeCell ref="C580:G580"/>
    <mergeCell ref="C414:G414"/>
    <mergeCell ref="C415:G416"/>
    <mergeCell ref="C418:G418"/>
    <mergeCell ref="C420:D420"/>
    <mergeCell ref="C437:D437"/>
    <mergeCell ref="C446:D446"/>
    <mergeCell ref="C325:K325"/>
    <mergeCell ref="C354:E354"/>
    <mergeCell ref="T618:T623"/>
    <mergeCell ref="S620:S625"/>
    <mergeCell ref="T616:U616"/>
    <mergeCell ref="P590:R590"/>
    <mergeCell ref="R594:R599"/>
    <mergeCell ref="O584:O589"/>
    <mergeCell ref="I621:I626"/>
    <mergeCell ref="J622:K622"/>
    <mergeCell ref="O618:P618"/>
    <mergeCell ref="M620:M625"/>
    <mergeCell ref="N618:N623"/>
    <mergeCell ref="L618:M618"/>
    <mergeCell ref="Q618:Q623"/>
    <mergeCell ref="P620:P625"/>
  </mergeCells>
  <pageMargins left="0.25" right="0.25"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MÉTODO DE LA RIGIDEZ</vt:lpstr>
    </vt:vector>
  </TitlesOfParts>
  <Company>InKulpado666</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Heb MERMA</cp:lastModifiedBy>
  <cp:lastPrinted>2020-05-26T19:08:48Z</cp:lastPrinted>
  <dcterms:created xsi:type="dcterms:W3CDTF">2020-05-17T14:27:56Z</dcterms:created>
  <dcterms:modified xsi:type="dcterms:W3CDTF">2020-05-31T17:57:47Z</dcterms:modified>
</cp:coreProperties>
</file>